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8.xml" ContentType="application/vnd.openxmlformats-officedocument.drawing+xml"/>
  <Override PartName="/xl/comments12.xml" ContentType="application/vnd.openxmlformats-officedocument.spreadsheetml.comments+xml"/>
  <Override PartName="/xl/drawings/drawing9.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95" yWindow="30" windowWidth="20730" windowHeight="11760" tabRatio="845" activeTab="2"/>
  </bookViews>
  <sheets>
    <sheet name="Contents Navigator" sheetId="62" r:id="rId1"/>
    <sheet name="Input Output Flow Chart" sheetId="63" r:id="rId2"/>
    <sheet name="1.  LRAMVA Summary" sheetId="43" r:id="rId3"/>
    <sheet name="2.  CDM Allocation" sheetId="44" r:id="rId4"/>
    <sheet name="3.  Distribution Rates" sheetId="45" r:id="rId5"/>
    <sheet name="4.  2011-14 LRAM" sheetId="46" r:id="rId6"/>
    <sheet name="5.  2015 LRAM" sheetId="54" r:id="rId7"/>
    <sheet name="5-b. 2016 LRAM" sheetId="57" state="hidden" r:id="rId8"/>
    <sheet name="5-c.  2017 LRAM" sheetId="58" state="hidden" r:id="rId9"/>
    <sheet name="5-d.  2018 LRAM" sheetId="59" state="hidden" r:id="rId10"/>
    <sheet name="5-e.  2019 LRAM" sheetId="60" state="hidden" r:id="rId11"/>
    <sheet name="5-f.  2020 LRAM" sheetId="61" state="hidden" r:id="rId12"/>
    <sheet name="6.  Persistence Rates" sheetId="3" r:id="rId13"/>
    <sheet name="7.  Carrying Charges" sheetId="47" r:id="rId14"/>
  </sheets>
  <externalReferences>
    <externalReference r:id="rId15"/>
    <externalReference r:id="rId16"/>
    <externalReference r:id="rId17"/>
    <externalReference r:id="rId18"/>
  </externalReferences>
  <definedNames>
    <definedName name="_xlnm.Print_Area" localSheetId="2">'1.  LRAMVA Summary'!$B$2:$K$38</definedName>
    <definedName name="_xlnm.Print_Area" localSheetId="3">'2.  CDM Allocation'!$B$2:$K$85</definedName>
    <definedName name="_xlnm.Print_Area" localSheetId="4">'3.  Distribution Rates'!$A$1:$K$42</definedName>
    <definedName name="_xlnm.Print_Area" localSheetId="5">'4.  2011-14 LRAM'!$B$17:$P$75</definedName>
    <definedName name="_xlnm.Print_Area" localSheetId="0">'Contents Navigator'!$B$1:$D$32</definedName>
    <definedName name="_xlnm.Print_Titles" localSheetId="5">'4.  2011-14 LRAM'!$C:$D</definedName>
    <definedName name="Targets">'[1]LDC Targets'!$A$3:$D$83</definedName>
  </definedNames>
  <calcPr calcId="145621"/>
</workbook>
</file>

<file path=xl/calcChain.xml><?xml version="1.0" encoding="utf-8"?>
<calcChain xmlns="http://schemas.openxmlformats.org/spreadsheetml/2006/main">
  <c r="K34" i="43" l="1"/>
  <c r="I77" i="47" l="1"/>
  <c r="J77" i="47"/>
  <c r="K77" i="47"/>
  <c r="L77" i="47"/>
  <c r="M77" i="47"/>
  <c r="N77" i="47"/>
  <c r="O77" i="47"/>
  <c r="P77" i="47"/>
  <c r="I78" i="47"/>
  <c r="J78" i="47"/>
  <c r="K78" i="47"/>
  <c r="L78" i="47"/>
  <c r="M78" i="47"/>
  <c r="N78" i="47"/>
  <c r="O78" i="47"/>
  <c r="P78" i="47"/>
  <c r="I79" i="47"/>
  <c r="J79" i="47"/>
  <c r="K79" i="47"/>
  <c r="L79" i="47"/>
  <c r="M79" i="47"/>
  <c r="N79" i="47"/>
  <c r="O79" i="47"/>
  <c r="P79" i="47"/>
  <c r="I80" i="47"/>
  <c r="J80" i="47"/>
  <c r="K80" i="47"/>
  <c r="L80" i="47"/>
  <c r="M80" i="47"/>
  <c r="N80" i="47"/>
  <c r="O80" i="47"/>
  <c r="P80" i="47"/>
  <c r="I81" i="47"/>
  <c r="J81" i="47"/>
  <c r="K81" i="47"/>
  <c r="L81" i="47"/>
  <c r="M81" i="47"/>
  <c r="N81" i="47"/>
  <c r="O81" i="47"/>
  <c r="P81" i="47"/>
  <c r="I82" i="47"/>
  <c r="J82" i="47"/>
  <c r="K82" i="47"/>
  <c r="L82" i="47"/>
  <c r="M82" i="47"/>
  <c r="N82" i="47"/>
  <c r="O82" i="47"/>
  <c r="P82" i="47"/>
  <c r="I83" i="47"/>
  <c r="J83" i="47"/>
  <c r="K83" i="47"/>
  <c r="L83" i="47"/>
  <c r="M83" i="47"/>
  <c r="N83" i="47"/>
  <c r="O83" i="47"/>
  <c r="P83" i="47"/>
  <c r="I84" i="47"/>
  <c r="J84" i="47"/>
  <c r="K84" i="47"/>
  <c r="L84" i="47"/>
  <c r="M84" i="47"/>
  <c r="N84" i="47"/>
  <c r="O84" i="47"/>
  <c r="P84" i="47"/>
  <c r="I85" i="47"/>
  <c r="J85" i="47"/>
  <c r="K85" i="47"/>
  <c r="L85" i="47"/>
  <c r="M85" i="47"/>
  <c r="N85" i="47"/>
  <c r="O85" i="47"/>
  <c r="P85" i="47"/>
  <c r="I86" i="47"/>
  <c r="J86" i="47"/>
  <c r="K86" i="47"/>
  <c r="L86" i="47"/>
  <c r="M86" i="47"/>
  <c r="N86" i="47"/>
  <c r="O86" i="47"/>
  <c r="P86" i="47"/>
  <c r="I87" i="47"/>
  <c r="J87" i="47"/>
  <c r="K87" i="47"/>
  <c r="L87" i="47"/>
  <c r="M87" i="47"/>
  <c r="N87" i="47"/>
  <c r="O87" i="47"/>
  <c r="P87" i="47"/>
  <c r="J76" i="47"/>
  <c r="K76" i="47"/>
  <c r="L76" i="47"/>
  <c r="M76" i="47"/>
  <c r="N76" i="47"/>
  <c r="O76" i="47"/>
  <c r="P76" i="47"/>
  <c r="I76" i="47"/>
  <c r="I72" i="47"/>
  <c r="I122" i="54"/>
  <c r="J122" i="54"/>
  <c r="H122" i="54"/>
  <c r="I121" i="54"/>
  <c r="J121" i="54"/>
  <c r="H121" i="54"/>
  <c r="I120" i="54"/>
  <c r="J120" i="54"/>
  <c r="H120" i="54"/>
  <c r="I119" i="54"/>
  <c r="J119" i="54"/>
  <c r="H119" i="54"/>
  <c r="J115" i="54"/>
  <c r="J304" i="46"/>
  <c r="J114" i="54"/>
  <c r="I113" i="54"/>
  <c r="F32" i="54"/>
  <c r="G31" i="54"/>
  <c r="F31" i="54"/>
  <c r="G30" i="54"/>
  <c r="F30" i="54"/>
  <c r="F68" i="54"/>
  <c r="F48" i="54"/>
  <c r="F24" i="54"/>
  <c r="F23" i="54"/>
  <c r="F21" i="54"/>
  <c r="F20" i="54"/>
  <c r="F19" i="54"/>
  <c r="E33" i="45" l="1"/>
  <c r="J313" i="46" l="1"/>
  <c r="I313" i="46"/>
  <c r="H313" i="46"/>
  <c r="H233" i="46"/>
  <c r="I154" i="46"/>
  <c r="H154" i="46"/>
  <c r="J154" i="46"/>
  <c r="I76" i="46"/>
  <c r="H76" i="46"/>
  <c r="J76" i="46"/>
  <c r="M35" i="3"/>
  <c r="D35" i="3"/>
  <c r="M19" i="3" l="1"/>
  <c r="N19" i="3"/>
  <c r="N20" i="3"/>
  <c r="O19" i="3"/>
  <c r="O20" i="3"/>
  <c r="O21" i="3"/>
  <c r="M18" i="3"/>
  <c r="N18" i="3"/>
  <c r="O18" i="3"/>
  <c r="L18" i="3"/>
  <c r="F19" i="3"/>
  <c r="F20" i="3"/>
  <c r="G19" i="3"/>
  <c r="G20" i="3"/>
  <c r="G21" i="3"/>
  <c r="E19" i="3"/>
  <c r="E18" i="3"/>
  <c r="F18" i="3"/>
  <c r="G18" i="3"/>
  <c r="D18" i="3"/>
  <c r="J38" i="43" l="1"/>
  <c r="G252" i="46"/>
  <c r="F252" i="46"/>
  <c r="G254" i="46"/>
  <c r="F254" i="46"/>
  <c r="G251" i="46"/>
  <c r="F251" i="46"/>
  <c r="G249" i="46"/>
  <c r="F249" i="46"/>
  <c r="G250" i="46"/>
  <c r="F250" i="46"/>
  <c r="G248" i="46"/>
  <c r="F248" i="46"/>
  <c r="G246" i="46"/>
  <c r="F246" i="46"/>
  <c r="G247" i="46"/>
  <c r="F247" i="46"/>
  <c r="F260" i="46"/>
  <c r="G260" i="46"/>
  <c r="G264" i="46"/>
  <c r="F264" i="46"/>
  <c r="G261" i="46"/>
  <c r="F261" i="46"/>
  <c r="G172" i="46"/>
  <c r="G169" i="46"/>
  <c r="F169" i="46"/>
  <c r="F172" i="46"/>
  <c r="G170" i="46"/>
  <c r="F170" i="46"/>
  <c r="G167" i="46"/>
  <c r="F167" i="46"/>
  <c r="G173" i="46"/>
  <c r="F175" i="46"/>
  <c r="F185" i="46"/>
  <c r="F182" i="46"/>
  <c r="F181" i="46"/>
  <c r="F173" i="46"/>
  <c r="F171" i="46"/>
  <c r="F168" i="46"/>
  <c r="G175" i="46"/>
  <c r="G171" i="46"/>
  <c r="G168" i="46"/>
  <c r="G185" i="46"/>
  <c r="G182" i="46"/>
  <c r="G181" i="46"/>
  <c r="F105" i="46"/>
  <c r="G102" i="46"/>
  <c r="F102" i="46"/>
  <c r="G103" i="46"/>
  <c r="F103" i="46"/>
  <c r="G92" i="46"/>
  <c r="F92" i="46"/>
  <c r="G93" i="46"/>
  <c r="F93" i="46"/>
  <c r="G91" i="46"/>
  <c r="F91" i="46"/>
  <c r="G90" i="46"/>
  <c r="F90" i="46"/>
  <c r="G89" i="46"/>
  <c r="F89" i="46"/>
  <c r="J114" i="44"/>
  <c r="J101" i="44"/>
  <c r="J88" i="44"/>
  <c r="J75" i="44"/>
  <c r="J62" i="44"/>
  <c r="J49" i="44"/>
  <c r="J36" i="44"/>
  <c r="E26" i="45"/>
  <c r="F39" i="45" s="1"/>
  <c r="G39" i="45"/>
  <c r="F26" i="45"/>
  <c r="E35" i="45"/>
  <c r="E34" i="45"/>
  <c r="G37" i="46" l="1"/>
  <c r="F37" i="46"/>
  <c r="F35" i="46"/>
  <c r="G35" i="46"/>
  <c r="F34" i="46"/>
  <c r="G34" i="46"/>
  <c r="G24" i="46"/>
  <c r="F24" i="46"/>
  <c r="G25" i="46"/>
  <c r="F25" i="46"/>
  <c r="G26" i="46"/>
  <c r="F26" i="46"/>
  <c r="G23" i="46"/>
  <c r="F23" i="46"/>
  <c r="G22" i="46"/>
  <c r="F22" i="46"/>
  <c r="H121" i="47" l="1"/>
  <c r="H122" i="47"/>
  <c r="H123" i="47"/>
  <c r="H124" i="47"/>
  <c r="H125" i="47"/>
  <c r="H126" i="47"/>
  <c r="H127" i="47"/>
  <c r="H128" i="47"/>
  <c r="H129" i="47"/>
  <c r="H130" i="47"/>
  <c r="H131" i="47"/>
  <c r="H132" i="47"/>
  <c r="H136" i="47"/>
  <c r="H137" i="47"/>
  <c r="H138" i="47"/>
  <c r="H139" i="47"/>
  <c r="H140" i="47"/>
  <c r="H141" i="47"/>
  <c r="H142" i="47"/>
  <c r="H143" i="47"/>
  <c r="H144" i="47"/>
  <c r="H145" i="47"/>
  <c r="H146" i="47"/>
  <c r="H147" i="47"/>
  <c r="H151" i="47"/>
  <c r="H152" i="47"/>
  <c r="H153" i="47"/>
  <c r="H154" i="47"/>
  <c r="H155" i="47"/>
  <c r="H156" i="47"/>
  <c r="H157" i="47"/>
  <c r="H158" i="47"/>
  <c r="H159" i="47"/>
  <c r="H160" i="47"/>
  <c r="H161" i="47"/>
  <c r="H162" i="47"/>
  <c r="I144" i="46"/>
  <c r="H144" i="46"/>
  <c r="D19" i="45"/>
  <c r="P85" i="61" l="1"/>
  <c r="P86" i="61"/>
  <c r="P87" i="61"/>
  <c r="P91" i="61"/>
  <c r="P63" i="61"/>
  <c r="P64" i="61"/>
  <c r="P65" i="61"/>
  <c r="P66" i="61"/>
  <c r="P70" i="61"/>
  <c r="P46" i="60"/>
  <c r="P47" i="60"/>
  <c r="P48" i="60"/>
  <c r="P50" i="60"/>
  <c r="H111" i="57"/>
  <c r="K145" i="46" l="1"/>
  <c r="J224" i="46"/>
  <c r="J225" i="46" s="1"/>
  <c r="H303" i="46"/>
  <c r="H121" i="44"/>
  <c r="G121" i="44"/>
  <c r="F121" i="44"/>
  <c r="E121" i="44"/>
  <c r="K116" i="44"/>
  <c r="H108" i="44"/>
  <c r="G108" i="44"/>
  <c r="F108" i="44"/>
  <c r="E108" i="44"/>
  <c r="K103" i="44"/>
  <c r="H95" i="44"/>
  <c r="G95" i="44"/>
  <c r="F95" i="44"/>
  <c r="E95" i="44"/>
  <c r="K90" i="44"/>
  <c r="F43" i="44"/>
  <c r="G43" i="44"/>
  <c r="H43" i="44"/>
  <c r="E43" i="44"/>
  <c r="E56" i="44"/>
  <c r="K108" i="44" l="1"/>
  <c r="K121" i="44"/>
  <c r="K95" i="44"/>
  <c r="F56" i="44"/>
  <c r="H116" i="47" l="1"/>
  <c r="H117" i="47"/>
  <c r="H115" i="47"/>
  <c r="H113" i="47"/>
  <c r="H114" i="47"/>
  <c r="H112" i="47"/>
  <c r="H110" i="47"/>
  <c r="H111" i="47"/>
  <c r="H109" i="47"/>
  <c r="H107" i="47"/>
  <c r="H108" i="47"/>
  <c r="H106" i="47"/>
  <c r="H101" i="47"/>
  <c r="H102" i="47"/>
  <c r="H100" i="47"/>
  <c r="H98" i="47"/>
  <c r="H99" i="47"/>
  <c r="H97" i="47"/>
  <c r="H95" i="47"/>
  <c r="H96" i="47"/>
  <c r="H94" i="47"/>
  <c r="H92" i="47"/>
  <c r="H93" i="47"/>
  <c r="H91" i="47"/>
  <c r="H87" i="47"/>
  <c r="H86" i="47" l="1"/>
  <c r="H85" i="47"/>
  <c r="H83" i="47"/>
  <c r="H84" i="47"/>
  <c r="H82" i="47"/>
  <c r="H80" i="47"/>
  <c r="H81" i="47"/>
  <c r="H79" i="47"/>
  <c r="H77" i="47"/>
  <c r="H78" i="47"/>
  <c r="H76" i="47"/>
  <c r="H62" i="47"/>
  <c r="H63" i="47"/>
  <c r="H64" i="47"/>
  <c r="H65" i="47"/>
  <c r="H66" i="47"/>
  <c r="H67" i="47"/>
  <c r="H68" i="47"/>
  <c r="H69" i="47"/>
  <c r="H70" i="47"/>
  <c r="H71" i="47"/>
  <c r="H72" i="47"/>
  <c r="H61" i="47"/>
  <c r="H47" i="47"/>
  <c r="H48" i="47"/>
  <c r="H49" i="47"/>
  <c r="H50" i="47"/>
  <c r="H51" i="47"/>
  <c r="H52" i="47"/>
  <c r="H53" i="47"/>
  <c r="H54" i="47"/>
  <c r="H55" i="47"/>
  <c r="H56" i="47"/>
  <c r="H57" i="47"/>
  <c r="H46" i="47"/>
  <c r="H32" i="47"/>
  <c r="H33" i="47"/>
  <c r="H34" i="47"/>
  <c r="H35" i="47"/>
  <c r="H36" i="47"/>
  <c r="H37" i="47"/>
  <c r="H38" i="47"/>
  <c r="H39" i="47"/>
  <c r="H40" i="47"/>
  <c r="H41" i="47"/>
  <c r="H42" i="47"/>
  <c r="H31" i="47"/>
  <c r="P43" i="47"/>
  <c r="P45" i="47" s="1"/>
  <c r="P58" i="47" s="1"/>
  <c r="P60" i="47" s="1"/>
  <c r="P73" i="47" s="1"/>
  <c r="P75" i="47" s="1"/>
  <c r="P88" i="47" s="1"/>
  <c r="P90" i="47" s="1"/>
  <c r="P103" i="47" s="1"/>
  <c r="P105" i="47" s="1"/>
  <c r="P118" i="47" s="1"/>
  <c r="P120" i="47" s="1"/>
  <c r="P133" i="47" s="1"/>
  <c r="P135" i="47" s="1"/>
  <c r="P148" i="47" s="1"/>
  <c r="P150" i="47" s="1"/>
  <c r="P163" i="47" s="1"/>
  <c r="P28" i="47"/>
  <c r="P30" i="47" s="1"/>
  <c r="H17" i="47"/>
  <c r="H18" i="47"/>
  <c r="H19" i="47"/>
  <c r="H20" i="47"/>
  <c r="H21" i="47"/>
  <c r="H22" i="47"/>
  <c r="H23" i="47"/>
  <c r="H24" i="47"/>
  <c r="H25" i="47"/>
  <c r="H26" i="47"/>
  <c r="H27" i="47"/>
  <c r="H16" i="47"/>
  <c r="K19" i="45" l="1"/>
  <c r="K33" i="45" s="1"/>
  <c r="J19" i="45"/>
  <c r="I19" i="45"/>
  <c r="H19" i="45"/>
  <c r="G19" i="45"/>
  <c r="F19" i="45"/>
  <c r="E19" i="45"/>
  <c r="P44" i="3" l="1"/>
  <c r="J116" i="59"/>
  <c r="P45" i="3"/>
  <c r="P46" i="3"/>
  <c r="J127" i="58" s="1"/>
  <c r="H33" i="45"/>
  <c r="K51" i="44"/>
  <c r="K38" i="44"/>
  <c r="C39" i="44" s="1"/>
  <c r="H71" i="46"/>
  <c r="D133" i="44"/>
  <c r="D22" i="43" s="1"/>
  <c r="E36" i="45"/>
  <c r="F133" i="44" s="1"/>
  <c r="F22" i="43" s="1"/>
  <c r="E37" i="45"/>
  <c r="G133" i="44" s="1"/>
  <c r="G22" i="43" s="1"/>
  <c r="E38" i="45"/>
  <c r="M71" i="46" s="1"/>
  <c r="M72" i="46" s="1"/>
  <c r="H23" i="43" s="1"/>
  <c r="E39" i="45"/>
  <c r="I133" i="44" s="1"/>
  <c r="I22" i="43" s="1"/>
  <c r="H67" i="46"/>
  <c r="I67" i="46"/>
  <c r="J68" i="46"/>
  <c r="F33" i="45"/>
  <c r="H148" i="46" s="1"/>
  <c r="F34" i="45"/>
  <c r="F35" i="45"/>
  <c r="J148" i="46" s="1"/>
  <c r="F36" i="45"/>
  <c r="F37" i="45"/>
  <c r="L148" i="46" s="1"/>
  <c r="L150" i="46" s="1"/>
  <c r="F38" i="45"/>
  <c r="N148" i="46"/>
  <c r="N150" i="46" s="1"/>
  <c r="E25" i="3"/>
  <c r="N73" i="46" s="1"/>
  <c r="M25" i="3"/>
  <c r="L73" i="46" s="1"/>
  <c r="J145" i="46"/>
  <c r="G33" i="45"/>
  <c r="H227" i="46" s="1"/>
  <c r="G34" i="45"/>
  <c r="I227" i="46" s="1"/>
  <c r="G35" i="45"/>
  <c r="J227" i="46" s="1"/>
  <c r="G36" i="45"/>
  <c r="K227" i="46" s="1"/>
  <c r="G37" i="45"/>
  <c r="L227" i="46" s="1"/>
  <c r="G38" i="45"/>
  <c r="N227" i="46"/>
  <c r="F26" i="3"/>
  <c r="N152" i="46" s="1"/>
  <c r="F25" i="3"/>
  <c r="N74" i="46" s="1"/>
  <c r="H223" i="46"/>
  <c r="I223" i="46"/>
  <c r="N25" i="3"/>
  <c r="L74" i="46" s="1"/>
  <c r="N26" i="3"/>
  <c r="M152" i="46" s="1"/>
  <c r="H34" i="45"/>
  <c r="I307" i="46" s="1"/>
  <c r="H35" i="45"/>
  <c r="J118" i="54" s="1"/>
  <c r="H36" i="45"/>
  <c r="H37" i="45"/>
  <c r="L307" i="46" s="1"/>
  <c r="H38" i="45"/>
  <c r="M307" i="46" s="1"/>
  <c r="H39" i="45"/>
  <c r="G26" i="3"/>
  <c r="N153" i="46" s="1"/>
  <c r="G25" i="3"/>
  <c r="N75" i="46" s="1"/>
  <c r="G27" i="3"/>
  <c r="N232" i="46" s="1"/>
  <c r="I303" i="46"/>
  <c r="O25" i="3"/>
  <c r="K75" i="46" s="1"/>
  <c r="O26" i="3"/>
  <c r="L153" i="46" s="1"/>
  <c r="O27" i="3"/>
  <c r="I33" i="45"/>
  <c r="H118" i="54" s="1"/>
  <c r="H113" i="54"/>
  <c r="I34" i="45"/>
  <c r="I118" i="54" s="1"/>
  <c r="I37" i="45"/>
  <c r="L118" i="54" s="1"/>
  <c r="L123" i="54" s="1"/>
  <c r="L124" i="54" s="1"/>
  <c r="G35" i="43" s="1"/>
  <c r="I38" i="45"/>
  <c r="M118" i="54" s="1"/>
  <c r="M123" i="54" s="1"/>
  <c r="M124" i="54" s="1"/>
  <c r="H35" i="43" s="1"/>
  <c r="I39" i="45"/>
  <c r="N118" i="54" s="1"/>
  <c r="N123" i="54" s="1"/>
  <c r="N124" i="54" s="1"/>
  <c r="I35" i="43" s="1"/>
  <c r="J33" i="45"/>
  <c r="H116" i="57" s="1"/>
  <c r="E44" i="3"/>
  <c r="N127" i="59" s="1"/>
  <c r="J34" i="45"/>
  <c r="I116" i="57" s="1"/>
  <c r="I111" i="57"/>
  <c r="P111" i="57" s="1"/>
  <c r="J35" i="45"/>
  <c r="J116" i="57" s="1"/>
  <c r="N44" i="3"/>
  <c r="L125" i="57" s="1"/>
  <c r="J112" i="57"/>
  <c r="J36" i="45"/>
  <c r="K116" i="57" s="1"/>
  <c r="K112" i="57"/>
  <c r="K113" i="57" s="1"/>
  <c r="J37" i="45"/>
  <c r="L116" i="57" s="1"/>
  <c r="L122" i="57" s="1"/>
  <c r="J38" i="45"/>
  <c r="M116" i="57" s="1"/>
  <c r="J39" i="45"/>
  <c r="N116" i="57" s="1"/>
  <c r="N122" i="57" s="1"/>
  <c r="H117" i="58"/>
  <c r="F44" i="3"/>
  <c r="F45" i="3"/>
  <c r="N125" i="57" s="1"/>
  <c r="H112" i="58"/>
  <c r="K34" i="45"/>
  <c r="I117" i="58" s="1"/>
  <c r="I112" i="58"/>
  <c r="I129" i="58" s="1"/>
  <c r="K35" i="45"/>
  <c r="J117" i="58" s="1"/>
  <c r="O45" i="3"/>
  <c r="J113" i="58"/>
  <c r="K36" i="45"/>
  <c r="K117" i="58" s="1"/>
  <c r="K113" i="58"/>
  <c r="P113" i="58" s="1"/>
  <c r="K37" i="45"/>
  <c r="L117" i="58" s="1"/>
  <c r="K38" i="45"/>
  <c r="M117" i="58" s="1"/>
  <c r="K39" i="45"/>
  <c r="N117" i="58" s="1"/>
  <c r="N124" i="58" s="1"/>
  <c r="H116" i="59"/>
  <c r="H124" i="59" s="1"/>
  <c r="G44" i="3"/>
  <c r="G45" i="3"/>
  <c r="G46" i="3"/>
  <c r="N127" i="58" s="1"/>
  <c r="H111" i="59"/>
  <c r="I116" i="59"/>
  <c r="I111" i="59"/>
  <c r="J112" i="59"/>
  <c r="J113" i="59" s="1"/>
  <c r="K116" i="59"/>
  <c r="K115" i="54"/>
  <c r="K128" i="54" s="1"/>
  <c r="K112" i="59"/>
  <c r="L116" i="59"/>
  <c r="M116" i="59"/>
  <c r="N116" i="59"/>
  <c r="N124" i="59" s="1"/>
  <c r="H116" i="60"/>
  <c r="H44" i="3"/>
  <c r="H45" i="3"/>
  <c r="H46" i="3"/>
  <c r="H47" i="3"/>
  <c r="H111" i="60"/>
  <c r="I116" i="60"/>
  <c r="I111" i="60"/>
  <c r="J116" i="60"/>
  <c r="Q44" i="3"/>
  <c r="Q45" i="3"/>
  <c r="Q46" i="3"/>
  <c r="J114" i="58"/>
  <c r="Q47" i="3"/>
  <c r="J112" i="60"/>
  <c r="J113" i="60" s="1"/>
  <c r="K116" i="60"/>
  <c r="K114" i="58"/>
  <c r="K112" i="60"/>
  <c r="L116" i="60"/>
  <c r="M116" i="60"/>
  <c r="M121" i="60" s="1"/>
  <c r="N116" i="60"/>
  <c r="N125" i="60" s="1"/>
  <c r="H116" i="61"/>
  <c r="I44" i="3"/>
  <c r="I45" i="3"/>
  <c r="H128" i="57" s="1"/>
  <c r="I46" i="3"/>
  <c r="N129" i="58" s="1"/>
  <c r="I47" i="3"/>
  <c r="N128" i="59" s="1"/>
  <c r="I48" i="3"/>
  <c r="H111" i="61"/>
  <c r="I116" i="61"/>
  <c r="I111" i="61"/>
  <c r="J116" i="61"/>
  <c r="R44" i="3"/>
  <c r="R45" i="3"/>
  <c r="R46" i="3"/>
  <c r="R47" i="3"/>
  <c r="R48" i="3"/>
  <c r="L128" i="60" s="1"/>
  <c r="J112" i="61"/>
  <c r="J113" i="61" s="1"/>
  <c r="K116" i="61"/>
  <c r="K112" i="61"/>
  <c r="K113" i="61" s="1"/>
  <c r="L116" i="61"/>
  <c r="M116" i="61"/>
  <c r="M122" i="61" s="1"/>
  <c r="M128" i="60"/>
  <c r="N116" i="61"/>
  <c r="P117" i="60"/>
  <c r="P118" i="60"/>
  <c r="P119" i="60"/>
  <c r="P120" i="60"/>
  <c r="P117" i="61"/>
  <c r="P118" i="61"/>
  <c r="P119" i="61"/>
  <c r="P120" i="61"/>
  <c r="P106" i="61"/>
  <c r="P105" i="61"/>
  <c r="P104" i="61"/>
  <c r="P103" i="61"/>
  <c r="P102" i="61"/>
  <c r="P101" i="61"/>
  <c r="P100" i="61"/>
  <c r="P99" i="61"/>
  <c r="P98" i="61"/>
  <c r="P97" i="61"/>
  <c r="P96" i="61"/>
  <c r="P95" i="61"/>
  <c r="P94" i="61"/>
  <c r="P93" i="61"/>
  <c r="P83" i="61"/>
  <c r="P79" i="61"/>
  <c r="P78" i="61"/>
  <c r="P77" i="61"/>
  <c r="P76" i="61"/>
  <c r="P75" i="61"/>
  <c r="P74" i="61"/>
  <c r="P73" i="61"/>
  <c r="P72" i="61"/>
  <c r="P56" i="61"/>
  <c r="P55" i="61"/>
  <c r="P54" i="61"/>
  <c r="P53" i="61"/>
  <c r="P52" i="61"/>
  <c r="P50" i="61"/>
  <c r="P48" i="61"/>
  <c r="P47" i="61"/>
  <c r="P46" i="61"/>
  <c r="P44" i="61"/>
  <c r="P43" i="61"/>
  <c r="P42" i="61"/>
  <c r="P41" i="61"/>
  <c r="P40" i="61"/>
  <c r="P39" i="61"/>
  <c r="P38" i="61"/>
  <c r="P36" i="61"/>
  <c r="P35" i="61"/>
  <c r="P34" i="61"/>
  <c r="P33" i="61"/>
  <c r="P32" i="61"/>
  <c r="P31" i="61"/>
  <c r="P30" i="61"/>
  <c r="P29" i="61"/>
  <c r="P28" i="61"/>
  <c r="P26" i="61"/>
  <c r="P25" i="61"/>
  <c r="P24" i="61"/>
  <c r="P23" i="61"/>
  <c r="P22" i="61"/>
  <c r="P21" i="61"/>
  <c r="P20" i="61"/>
  <c r="P19" i="61"/>
  <c r="P18" i="61"/>
  <c r="P17" i="61"/>
  <c r="O44" i="3"/>
  <c r="P106" i="60"/>
  <c r="P105" i="60"/>
  <c r="P104" i="60"/>
  <c r="P103" i="60"/>
  <c r="P102" i="60"/>
  <c r="P101" i="60"/>
  <c r="P100" i="60"/>
  <c r="P99" i="60"/>
  <c r="P98" i="60"/>
  <c r="P97" i="60"/>
  <c r="P96" i="60"/>
  <c r="P95" i="60"/>
  <c r="P94" i="60"/>
  <c r="P93" i="60"/>
  <c r="P91" i="60"/>
  <c r="P87" i="60"/>
  <c r="P86" i="60"/>
  <c r="P85" i="60"/>
  <c r="P83" i="60"/>
  <c r="P79" i="60"/>
  <c r="P78" i="60"/>
  <c r="P77" i="60"/>
  <c r="P76" i="60"/>
  <c r="P75" i="60"/>
  <c r="P74" i="60"/>
  <c r="P73" i="60"/>
  <c r="P72" i="60"/>
  <c r="P70" i="60"/>
  <c r="P66" i="60"/>
  <c r="P65" i="60"/>
  <c r="P64" i="60"/>
  <c r="P63" i="60"/>
  <c r="P56" i="60"/>
  <c r="P55" i="60"/>
  <c r="P54" i="60"/>
  <c r="P53" i="60"/>
  <c r="P52" i="60"/>
  <c r="P44" i="60"/>
  <c r="P43" i="60"/>
  <c r="P42" i="60"/>
  <c r="P41" i="60"/>
  <c r="P40" i="60"/>
  <c r="P39" i="60"/>
  <c r="P38" i="60"/>
  <c r="P36" i="60"/>
  <c r="P35" i="60"/>
  <c r="P34" i="60"/>
  <c r="P33" i="60"/>
  <c r="P32" i="60"/>
  <c r="P31" i="60"/>
  <c r="P30" i="60"/>
  <c r="P29" i="60"/>
  <c r="P28" i="60"/>
  <c r="P26" i="60"/>
  <c r="P25" i="60"/>
  <c r="P24" i="60"/>
  <c r="P23" i="60"/>
  <c r="P22" i="60"/>
  <c r="P21" i="60"/>
  <c r="P20" i="60"/>
  <c r="P19" i="60"/>
  <c r="P18" i="60"/>
  <c r="P17" i="60"/>
  <c r="P117" i="59"/>
  <c r="P118" i="59"/>
  <c r="P119" i="59"/>
  <c r="P120" i="59"/>
  <c r="P118" i="58"/>
  <c r="P119" i="58"/>
  <c r="P120" i="58"/>
  <c r="P121" i="58"/>
  <c r="P106" i="59"/>
  <c r="P105" i="59"/>
  <c r="P104" i="59"/>
  <c r="P103" i="59"/>
  <c r="P102" i="59"/>
  <c r="P101" i="59"/>
  <c r="P100" i="59"/>
  <c r="P99" i="59"/>
  <c r="P98" i="59"/>
  <c r="P97" i="59"/>
  <c r="P96" i="59"/>
  <c r="P95" i="59"/>
  <c r="P94" i="59"/>
  <c r="P93" i="59"/>
  <c r="P91" i="59"/>
  <c r="P87" i="59"/>
  <c r="P86" i="59"/>
  <c r="P85" i="59"/>
  <c r="P83" i="59"/>
  <c r="P79" i="59"/>
  <c r="P78" i="59"/>
  <c r="P77" i="59"/>
  <c r="P76" i="59"/>
  <c r="P75" i="59"/>
  <c r="P74" i="59"/>
  <c r="P73" i="59"/>
  <c r="P72" i="59"/>
  <c r="P70" i="59"/>
  <c r="P66" i="59"/>
  <c r="P65" i="59"/>
  <c r="P64" i="59"/>
  <c r="P63" i="59"/>
  <c r="P56" i="59"/>
  <c r="P55" i="59"/>
  <c r="P54" i="59"/>
  <c r="P53" i="59"/>
  <c r="P52" i="59"/>
  <c r="P50" i="59"/>
  <c r="P48" i="59"/>
  <c r="P47" i="59"/>
  <c r="P46" i="59"/>
  <c r="P44" i="59"/>
  <c r="P43" i="59"/>
  <c r="P42" i="59"/>
  <c r="P41" i="59"/>
  <c r="P40" i="59"/>
  <c r="P39" i="59"/>
  <c r="P38" i="59"/>
  <c r="P36" i="59"/>
  <c r="P35" i="59"/>
  <c r="P34" i="59"/>
  <c r="P33" i="59"/>
  <c r="P32" i="59"/>
  <c r="P31" i="59"/>
  <c r="P30" i="59"/>
  <c r="P29" i="59"/>
  <c r="P28" i="59"/>
  <c r="P26" i="59"/>
  <c r="P25" i="59"/>
  <c r="P24" i="59"/>
  <c r="P23" i="59"/>
  <c r="P22" i="59"/>
  <c r="P21" i="59"/>
  <c r="P20" i="59"/>
  <c r="P19" i="59"/>
  <c r="P18" i="59"/>
  <c r="P17" i="59"/>
  <c r="P119" i="54"/>
  <c r="P120" i="54"/>
  <c r="P121" i="54"/>
  <c r="P122" i="54"/>
  <c r="P119" i="57"/>
  <c r="P117" i="57"/>
  <c r="P118" i="57"/>
  <c r="P120" i="57"/>
  <c r="P107" i="58"/>
  <c r="P106" i="58"/>
  <c r="P105" i="58"/>
  <c r="P104" i="58"/>
  <c r="P103" i="58"/>
  <c r="P102" i="58"/>
  <c r="P101" i="58"/>
  <c r="P100" i="58"/>
  <c r="P99" i="58"/>
  <c r="P98" i="58"/>
  <c r="P97" i="58"/>
  <c r="P96" i="58"/>
  <c r="P95" i="58"/>
  <c r="P94" i="58"/>
  <c r="P92" i="58"/>
  <c r="P88" i="58"/>
  <c r="P87" i="58"/>
  <c r="P86" i="58"/>
  <c r="P84" i="58"/>
  <c r="P80" i="58"/>
  <c r="P79" i="58"/>
  <c r="P78" i="58"/>
  <c r="P77" i="58"/>
  <c r="P76" i="58"/>
  <c r="P75" i="58"/>
  <c r="P74" i="58"/>
  <c r="P73" i="58"/>
  <c r="P71" i="58"/>
  <c r="P67" i="58"/>
  <c r="P66" i="58"/>
  <c r="P65" i="58"/>
  <c r="P64" i="58"/>
  <c r="P57" i="58"/>
  <c r="P56" i="58"/>
  <c r="P55" i="58"/>
  <c r="P54" i="58"/>
  <c r="P53" i="58"/>
  <c r="P51" i="58"/>
  <c r="P49" i="58"/>
  <c r="P48" i="58"/>
  <c r="P47" i="58"/>
  <c r="P45" i="58"/>
  <c r="P44" i="58"/>
  <c r="P43" i="58"/>
  <c r="P42" i="58"/>
  <c r="P41" i="58"/>
  <c r="P40" i="58"/>
  <c r="P39" i="58"/>
  <c r="P38" i="58"/>
  <c r="P36" i="58"/>
  <c r="P35" i="58"/>
  <c r="P34" i="58"/>
  <c r="P33" i="58"/>
  <c r="P32" i="58"/>
  <c r="P31" i="58"/>
  <c r="P30" i="58"/>
  <c r="P29" i="58"/>
  <c r="P28" i="58"/>
  <c r="P26" i="58"/>
  <c r="P25" i="58"/>
  <c r="P24" i="58"/>
  <c r="P23" i="58"/>
  <c r="P22" i="58"/>
  <c r="P21" i="58"/>
  <c r="P20" i="58"/>
  <c r="P19" i="58"/>
  <c r="P18" i="58"/>
  <c r="P17" i="58"/>
  <c r="I36" i="45"/>
  <c r="P106" i="57"/>
  <c r="P105" i="57"/>
  <c r="P104" i="57"/>
  <c r="P103" i="57"/>
  <c r="P102" i="57"/>
  <c r="P101" i="57"/>
  <c r="P100" i="57"/>
  <c r="P99" i="57"/>
  <c r="P98" i="57"/>
  <c r="P97" i="57"/>
  <c r="P96" i="57"/>
  <c r="P95" i="57"/>
  <c r="P94" i="57"/>
  <c r="P93" i="57"/>
  <c r="P91" i="57"/>
  <c r="P87" i="57"/>
  <c r="P86" i="57"/>
  <c r="P85" i="57"/>
  <c r="P83" i="57"/>
  <c r="P79" i="57"/>
  <c r="P78" i="57"/>
  <c r="P77" i="57"/>
  <c r="P76" i="57"/>
  <c r="P75" i="57"/>
  <c r="P74" i="57"/>
  <c r="P73" i="57"/>
  <c r="P72" i="57"/>
  <c r="P70" i="57"/>
  <c r="P66" i="57"/>
  <c r="P65" i="57"/>
  <c r="P64" i="57"/>
  <c r="P63" i="57"/>
  <c r="P56" i="57"/>
  <c r="P55" i="57"/>
  <c r="P54" i="57"/>
  <c r="P53" i="57"/>
  <c r="P52" i="57"/>
  <c r="P50" i="57"/>
  <c r="P48" i="57"/>
  <c r="P47" i="57"/>
  <c r="P46" i="57"/>
  <c r="P44" i="57"/>
  <c r="P43" i="57"/>
  <c r="P42" i="57"/>
  <c r="P41" i="57"/>
  <c r="P40" i="57"/>
  <c r="P39" i="57"/>
  <c r="P38" i="57"/>
  <c r="P36" i="57"/>
  <c r="P35" i="57"/>
  <c r="P34" i="57"/>
  <c r="P33" i="57"/>
  <c r="P32" i="57"/>
  <c r="P31" i="57"/>
  <c r="P30" i="57"/>
  <c r="P29" i="57"/>
  <c r="P28" i="57"/>
  <c r="P26" i="57"/>
  <c r="P25" i="57"/>
  <c r="P24" i="57"/>
  <c r="P23" i="57"/>
  <c r="P22" i="57"/>
  <c r="P21" i="57"/>
  <c r="P20" i="57"/>
  <c r="P19" i="57"/>
  <c r="P18" i="57"/>
  <c r="P17" i="57"/>
  <c r="P30" i="54"/>
  <c r="P31" i="54"/>
  <c r="P32" i="54"/>
  <c r="P33" i="54"/>
  <c r="P34" i="54"/>
  <c r="P40" i="54"/>
  <c r="P41" i="54"/>
  <c r="P42" i="54"/>
  <c r="P48" i="54"/>
  <c r="P49" i="54"/>
  <c r="P50" i="54"/>
  <c r="P52" i="54"/>
  <c r="P54" i="54"/>
  <c r="P55" i="54"/>
  <c r="P56" i="54"/>
  <c r="P57" i="54"/>
  <c r="P58" i="54"/>
  <c r="P65" i="54"/>
  <c r="P66" i="54"/>
  <c r="P67" i="54"/>
  <c r="P68" i="54"/>
  <c r="P74" i="54"/>
  <c r="P75" i="54"/>
  <c r="P76" i="54"/>
  <c r="P77" i="54"/>
  <c r="P78" i="54"/>
  <c r="P79" i="54"/>
  <c r="P80" i="54"/>
  <c r="P81" i="54"/>
  <c r="P87" i="54"/>
  <c r="P88" i="54"/>
  <c r="P89" i="54"/>
  <c r="P95" i="54"/>
  <c r="P96" i="54"/>
  <c r="P97" i="54"/>
  <c r="P98" i="54"/>
  <c r="P99" i="54"/>
  <c r="P100" i="54"/>
  <c r="P101" i="54"/>
  <c r="P102" i="54"/>
  <c r="P103" i="54"/>
  <c r="P104" i="54"/>
  <c r="P105" i="54"/>
  <c r="P106" i="54"/>
  <c r="P107" i="54"/>
  <c r="P108" i="54"/>
  <c r="P20" i="54"/>
  <c r="P21" i="54"/>
  <c r="P22" i="54"/>
  <c r="P23" i="54"/>
  <c r="P24" i="54"/>
  <c r="P19" i="54"/>
  <c r="P103" i="46"/>
  <c r="P102" i="46"/>
  <c r="H20" i="46"/>
  <c r="P299" i="46"/>
  <c r="P298" i="46"/>
  <c r="P292" i="46"/>
  <c r="P291" i="46"/>
  <c r="P290" i="46"/>
  <c r="P289" i="46"/>
  <c r="P288" i="46"/>
  <c r="P283" i="46"/>
  <c r="P277" i="46"/>
  <c r="P276" i="46"/>
  <c r="P275" i="46"/>
  <c r="P274" i="46"/>
  <c r="P273" i="46"/>
  <c r="P267" i="46"/>
  <c r="P266" i="46"/>
  <c r="P265" i="46"/>
  <c r="P264" i="46"/>
  <c r="P263" i="46"/>
  <c r="P262" i="46"/>
  <c r="P261" i="46"/>
  <c r="P260" i="46"/>
  <c r="P254" i="46"/>
  <c r="P253" i="46"/>
  <c r="P252" i="46"/>
  <c r="P251" i="46"/>
  <c r="P250" i="46"/>
  <c r="P249" i="46"/>
  <c r="P248" i="46"/>
  <c r="P247" i="46"/>
  <c r="P246" i="46"/>
  <c r="P219" i="46"/>
  <c r="P218" i="46"/>
  <c r="P213" i="46"/>
  <c r="P212" i="46"/>
  <c r="P211" i="46"/>
  <c r="P210" i="46"/>
  <c r="P209" i="46"/>
  <c r="P204" i="46"/>
  <c r="P198" i="46"/>
  <c r="P197" i="46"/>
  <c r="P196" i="46"/>
  <c r="P195" i="46"/>
  <c r="P194" i="46"/>
  <c r="P188" i="46"/>
  <c r="P187" i="46"/>
  <c r="P186" i="46"/>
  <c r="P185" i="46"/>
  <c r="P184" i="46"/>
  <c r="P183" i="46"/>
  <c r="P182" i="46"/>
  <c r="P181" i="46"/>
  <c r="P175" i="46"/>
  <c r="P174" i="46"/>
  <c r="P173" i="46"/>
  <c r="P172" i="46"/>
  <c r="P171" i="46"/>
  <c r="P170" i="46"/>
  <c r="P169" i="46"/>
  <c r="P168" i="46"/>
  <c r="P167" i="46"/>
  <c r="G56" i="44"/>
  <c r="H56" i="44"/>
  <c r="P140" i="46"/>
  <c r="P139" i="46"/>
  <c r="P133" i="46"/>
  <c r="P132" i="46"/>
  <c r="P131" i="46"/>
  <c r="P130" i="46"/>
  <c r="P129" i="46"/>
  <c r="P124" i="46"/>
  <c r="P118" i="46"/>
  <c r="P117" i="46"/>
  <c r="P116" i="46"/>
  <c r="P115" i="46"/>
  <c r="P114" i="46"/>
  <c r="P109" i="46"/>
  <c r="P108" i="46"/>
  <c r="P107" i="46"/>
  <c r="P106" i="46"/>
  <c r="P105" i="46"/>
  <c r="P104" i="46"/>
  <c r="P97" i="46"/>
  <c r="P96" i="46"/>
  <c r="P95" i="46"/>
  <c r="P94" i="46"/>
  <c r="P93" i="46"/>
  <c r="P92" i="46"/>
  <c r="P91" i="46"/>
  <c r="P90" i="46"/>
  <c r="P89" i="46"/>
  <c r="I35" i="45"/>
  <c r="H82" i="44"/>
  <c r="G82" i="44"/>
  <c r="F82" i="44"/>
  <c r="E82" i="44"/>
  <c r="K77" i="44"/>
  <c r="H69" i="44"/>
  <c r="G69" i="44"/>
  <c r="F69" i="44"/>
  <c r="E69" i="44"/>
  <c r="K64" i="44"/>
  <c r="P62" i="46"/>
  <c r="Q15" i="47"/>
  <c r="J15" i="47"/>
  <c r="K15" i="47"/>
  <c r="L15" i="47"/>
  <c r="M15" i="47"/>
  <c r="N15" i="47"/>
  <c r="O15" i="47"/>
  <c r="I15" i="47"/>
  <c r="P61" i="46"/>
  <c r="P60" i="46"/>
  <c r="P59" i="46"/>
  <c r="P54" i="46"/>
  <c r="P49" i="46"/>
  <c r="P48" i="46"/>
  <c r="P47" i="46"/>
  <c r="P46" i="46"/>
  <c r="P45" i="46"/>
  <c r="P40" i="46"/>
  <c r="P39" i="46"/>
  <c r="P38" i="46"/>
  <c r="P37" i="46"/>
  <c r="P36" i="46"/>
  <c r="P35" i="46"/>
  <c r="P34" i="46"/>
  <c r="P23" i="46"/>
  <c r="P24" i="46"/>
  <c r="P25" i="46"/>
  <c r="P26" i="46"/>
  <c r="P27" i="46"/>
  <c r="P28" i="46"/>
  <c r="P29" i="46"/>
  <c r="P22" i="46"/>
  <c r="P20" i="46"/>
  <c r="N20" i="46"/>
  <c r="J20" i="46"/>
  <c r="K20" i="46"/>
  <c r="L20" i="46"/>
  <c r="M20" i="46"/>
  <c r="I20" i="46"/>
  <c r="C26" i="45"/>
  <c r="C25" i="45"/>
  <c r="C24" i="45"/>
  <c r="C23" i="45"/>
  <c r="C21" i="45"/>
  <c r="C22" i="45"/>
  <c r="C20" i="45"/>
  <c r="D24" i="44"/>
  <c r="E24" i="44"/>
  <c r="F24" i="44"/>
  <c r="G24" i="44"/>
  <c r="H24" i="44"/>
  <c r="I24" i="44"/>
  <c r="C24" i="44"/>
  <c r="J131" i="44"/>
  <c r="M153" i="46" l="1"/>
  <c r="M309" i="46" s="1"/>
  <c r="B21" i="45"/>
  <c r="D36" i="44"/>
  <c r="D49" i="44" s="1"/>
  <c r="D62" i="44" s="1"/>
  <c r="D75" i="44" s="1"/>
  <c r="D88" i="44" s="1"/>
  <c r="D101" i="44" s="1"/>
  <c r="D114" i="44" s="1"/>
  <c r="B24" i="45"/>
  <c r="G36" i="44"/>
  <c r="G49" i="44" s="1"/>
  <c r="G62" i="44" s="1"/>
  <c r="G75" i="44" s="1"/>
  <c r="G88" i="44" s="1"/>
  <c r="G101" i="44" s="1"/>
  <c r="G114" i="44" s="1"/>
  <c r="C131" i="44"/>
  <c r="C36" i="44"/>
  <c r="C49" i="44" s="1"/>
  <c r="C62" i="44" s="1"/>
  <c r="C75" i="44" s="1"/>
  <c r="C88" i="44" s="1"/>
  <c r="C101" i="44" s="1"/>
  <c r="C114" i="44" s="1"/>
  <c r="F131" i="44"/>
  <c r="F36" i="44"/>
  <c r="F49" i="44" s="1"/>
  <c r="F62" i="44" s="1"/>
  <c r="F75" i="44" s="1"/>
  <c r="F88" i="44" s="1"/>
  <c r="F101" i="44" s="1"/>
  <c r="F114" i="44" s="1"/>
  <c r="B25" i="45"/>
  <c r="H36" i="44"/>
  <c r="H49" i="44" s="1"/>
  <c r="H62" i="44" s="1"/>
  <c r="H75" i="44" s="1"/>
  <c r="H88" i="44" s="1"/>
  <c r="H101" i="44" s="1"/>
  <c r="H114" i="44" s="1"/>
  <c r="I131" i="44"/>
  <c r="I36" i="44"/>
  <c r="I49" i="44" s="1"/>
  <c r="I62" i="44" s="1"/>
  <c r="I75" i="44" s="1"/>
  <c r="I88" i="44" s="1"/>
  <c r="I101" i="44" s="1"/>
  <c r="I114" i="44" s="1"/>
  <c r="B22" i="45"/>
  <c r="E36" i="44"/>
  <c r="E49" i="44" s="1"/>
  <c r="E62" i="44" s="1"/>
  <c r="E75" i="44" s="1"/>
  <c r="E88" i="44" s="1"/>
  <c r="E101" i="44" s="1"/>
  <c r="E114" i="44" s="1"/>
  <c r="K153" i="46"/>
  <c r="D65" i="44"/>
  <c r="H65" i="44"/>
  <c r="C65" i="44"/>
  <c r="G65" i="44"/>
  <c r="G66" i="44" s="1"/>
  <c r="E65" i="44"/>
  <c r="E66" i="44" s="1"/>
  <c r="I65" i="44"/>
  <c r="F65" i="44"/>
  <c r="M74" i="46"/>
  <c r="J73" i="46"/>
  <c r="K74" i="46"/>
  <c r="K228" i="46" s="1"/>
  <c r="I128" i="60"/>
  <c r="H126" i="54"/>
  <c r="H121" i="57" s="1"/>
  <c r="M232" i="46"/>
  <c r="M310" i="46" s="1"/>
  <c r="J232" i="46"/>
  <c r="H232" i="46"/>
  <c r="H129" i="58"/>
  <c r="H123" i="61" s="1"/>
  <c r="N126" i="54"/>
  <c r="N122" i="58" s="1"/>
  <c r="L232" i="46"/>
  <c r="L310" i="46" s="1"/>
  <c r="I127" i="59"/>
  <c r="P304" i="46"/>
  <c r="J305" i="46"/>
  <c r="G78" i="44"/>
  <c r="G79" i="44" s="1"/>
  <c r="C52" i="44"/>
  <c r="C53" i="44" s="1"/>
  <c r="C54" i="44" s="1"/>
  <c r="P112" i="60"/>
  <c r="P111" i="60"/>
  <c r="H127" i="59"/>
  <c r="H124" i="60" s="1"/>
  <c r="P111" i="59"/>
  <c r="P112" i="61"/>
  <c r="P111" i="61"/>
  <c r="K113" i="60"/>
  <c r="H128" i="60"/>
  <c r="H125" i="61" s="1"/>
  <c r="I125" i="60"/>
  <c r="K124" i="58"/>
  <c r="I127" i="58"/>
  <c r="I123" i="59" s="1"/>
  <c r="H128" i="58"/>
  <c r="H123" i="60" s="1"/>
  <c r="J129" i="58"/>
  <c r="J123" i="61" s="1"/>
  <c r="P112" i="58"/>
  <c r="P112" i="59"/>
  <c r="J127" i="59"/>
  <c r="J124" i="60" s="1"/>
  <c r="J122" i="57"/>
  <c r="H127" i="57"/>
  <c r="H122" i="60" s="1"/>
  <c r="I128" i="57"/>
  <c r="I122" i="61" s="1"/>
  <c r="I126" i="57"/>
  <c r="I122" i="59" s="1"/>
  <c r="I122" i="57"/>
  <c r="K127" i="54"/>
  <c r="J152" i="46"/>
  <c r="J229" i="46" s="1"/>
  <c r="J146" i="46"/>
  <c r="J153" i="46" s="1"/>
  <c r="J307" i="46"/>
  <c r="J311" i="46" s="1"/>
  <c r="H66" i="44"/>
  <c r="H78" i="44"/>
  <c r="H79" i="44" s="1"/>
  <c r="H83" i="44" s="1"/>
  <c r="H84" i="44" s="1"/>
  <c r="F78" i="44"/>
  <c r="F79" i="44" s="1"/>
  <c r="K152" i="46"/>
  <c r="K229" i="46" s="1"/>
  <c r="D78" i="44"/>
  <c r="D79" i="44" s="1"/>
  <c r="I66" i="44"/>
  <c r="I117" i="44"/>
  <c r="I118" i="44" s="1"/>
  <c r="E104" i="44"/>
  <c r="E105" i="44" s="1"/>
  <c r="H117" i="44"/>
  <c r="H118" i="44" s="1"/>
  <c r="D104" i="44"/>
  <c r="D105" i="44" s="1"/>
  <c r="F104" i="44"/>
  <c r="F105" i="44" s="1"/>
  <c r="G117" i="44"/>
  <c r="G118" i="44" s="1"/>
  <c r="C104" i="44"/>
  <c r="C105" i="44" s="1"/>
  <c r="F117" i="44"/>
  <c r="F118" i="44" s="1"/>
  <c r="E117" i="44"/>
  <c r="E118" i="44" s="1"/>
  <c r="I104" i="44"/>
  <c r="I105" i="44" s="1"/>
  <c r="D117" i="44"/>
  <c r="C117" i="44"/>
  <c r="C118" i="44" s="1"/>
  <c r="G104" i="44"/>
  <c r="G105" i="44" s="1"/>
  <c r="H104" i="44"/>
  <c r="H105" i="44" s="1"/>
  <c r="F66" i="44"/>
  <c r="F52" i="44"/>
  <c r="F53" i="44" s="1"/>
  <c r="F57" i="44" s="1"/>
  <c r="F58" i="44" s="1"/>
  <c r="I78" i="44"/>
  <c r="I79" i="44" s="1"/>
  <c r="I80" i="44" s="1"/>
  <c r="E78" i="44"/>
  <c r="E79" i="44" s="1"/>
  <c r="I52" i="44"/>
  <c r="I53" i="44" s="1"/>
  <c r="I54" i="44" s="1"/>
  <c r="D52" i="44"/>
  <c r="D53" i="44" s="1"/>
  <c r="H133" i="44"/>
  <c r="H22" i="43" s="1"/>
  <c r="C78" i="44"/>
  <c r="F91" i="44"/>
  <c r="F92" i="44" s="1"/>
  <c r="I91" i="44"/>
  <c r="I92" i="44" s="1"/>
  <c r="E91" i="44"/>
  <c r="E92" i="44" s="1"/>
  <c r="D91" i="44"/>
  <c r="H91" i="44"/>
  <c r="H92" i="44" s="1"/>
  <c r="G91" i="44"/>
  <c r="G92" i="44" s="1"/>
  <c r="C91" i="44"/>
  <c r="C92" i="44" s="1"/>
  <c r="C137" i="44" s="1"/>
  <c r="C34" i="43" s="1"/>
  <c r="I39" i="44"/>
  <c r="I40" i="44" s="1"/>
  <c r="I41" i="44" s="1"/>
  <c r="K82" i="44"/>
  <c r="G52" i="44"/>
  <c r="G53" i="44" s="1"/>
  <c r="G57" i="44" s="1"/>
  <c r="K69" i="44"/>
  <c r="E39" i="44"/>
  <c r="E40" i="44" s="1"/>
  <c r="C66" i="44"/>
  <c r="N229" i="46"/>
  <c r="I71" i="46"/>
  <c r="I72" i="46" s="1"/>
  <c r="D23" i="43" s="1"/>
  <c r="L71" i="46"/>
  <c r="L72" i="46" s="1"/>
  <c r="G23" i="43" s="1"/>
  <c r="M18" i="47" s="1"/>
  <c r="C40" i="44"/>
  <c r="F39" i="44"/>
  <c r="F40" i="44" s="1"/>
  <c r="H39" i="44"/>
  <c r="H40" i="44" s="1"/>
  <c r="D39" i="44"/>
  <c r="D40" i="44" s="1"/>
  <c r="D41" i="44" s="1"/>
  <c r="H52" i="44"/>
  <c r="H53" i="44" s="1"/>
  <c r="E52" i="44"/>
  <c r="E53" i="44" s="1"/>
  <c r="E57" i="44" s="1"/>
  <c r="G39" i="44"/>
  <c r="G40" i="44" s="1"/>
  <c r="K121" i="59"/>
  <c r="N123" i="58"/>
  <c r="J123" i="54"/>
  <c r="J124" i="54" s="1"/>
  <c r="E35" i="43" s="1"/>
  <c r="K127" i="58"/>
  <c r="K123" i="59" s="1"/>
  <c r="I128" i="59"/>
  <c r="I124" i="61" s="1"/>
  <c r="H128" i="59"/>
  <c r="H124" i="61" s="1"/>
  <c r="M75" i="46"/>
  <c r="M308" i="46" s="1"/>
  <c r="I127" i="57"/>
  <c r="I122" i="60" s="1"/>
  <c r="L75" i="46"/>
  <c r="L308" i="46" s="1"/>
  <c r="L152" i="46"/>
  <c r="L229" i="46" s="1"/>
  <c r="M127" i="59"/>
  <c r="M124" i="60" s="1"/>
  <c r="N128" i="60"/>
  <c r="N125" i="61" s="1"/>
  <c r="K232" i="46"/>
  <c r="K128" i="60"/>
  <c r="K125" i="61" s="1"/>
  <c r="M125" i="57"/>
  <c r="M123" i="58" s="1"/>
  <c r="H125" i="57"/>
  <c r="H123" i="58" s="1"/>
  <c r="M73" i="46"/>
  <c r="K73" i="46"/>
  <c r="I152" i="46"/>
  <c r="I229" i="46" s="1"/>
  <c r="I73" i="46"/>
  <c r="L123" i="58"/>
  <c r="N128" i="58"/>
  <c r="N123" i="60" s="1"/>
  <c r="K129" i="58"/>
  <c r="K123" i="61" s="1"/>
  <c r="K127" i="59"/>
  <c r="K124" i="60" s="1"/>
  <c r="J128" i="59"/>
  <c r="J124" i="61" s="1"/>
  <c r="L126" i="54"/>
  <c r="L121" i="57" s="1"/>
  <c r="L123" i="57" s="1"/>
  <c r="I130" i="54"/>
  <c r="I121" i="61" s="1"/>
  <c r="I232" i="46"/>
  <c r="H75" i="46"/>
  <c r="M126" i="54"/>
  <c r="M121" i="57" s="1"/>
  <c r="L127" i="59"/>
  <c r="L124" i="60" s="1"/>
  <c r="J128" i="58"/>
  <c r="J123" i="60" s="1"/>
  <c r="I128" i="58"/>
  <c r="I123" i="60" s="1"/>
  <c r="J125" i="57"/>
  <c r="J123" i="58" s="1"/>
  <c r="I125" i="57"/>
  <c r="I123" i="58" s="1"/>
  <c r="K126" i="54"/>
  <c r="K122" i="58" s="1"/>
  <c r="H152" i="46"/>
  <c r="H229" i="46" s="1"/>
  <c r="J149" i="46"/>
  <c r="H73" i="46"/>
  <c r="H149" i="46" s="1"/>
  <c r="L122" i="60"/>
  <c r="L121" i="60"/>
  <c r="L123" i="60"/>
  <c r="I126" i="61"/>
  <c r="I123" i="61"/>
  <c r="L124" i="58"/>
  <c r="I124" i="60"/>
  <c r="N71" i="46"/>
  <c r="N72" i="46" s="1"/>
  <c r="I23" i="43" s="1"/>
  <c r="O21" i="47" s="1"/>
  <c r="P303" i="46"/>
  <c r="P145" i="46"/>
  <c r="J69" i="46"/>
  <c r="H126" i="61"/>
  <c r="J128" i="60"/>
  <c r="J125" i="61" s="1"/>
  <c r="K113" i="59"/>
  <c r="K128" i="59" s="1"/>
  <c r="K124" i="61" s="1"/>
  <c r="N124" i="60"/>
  <c r="H127" i="58"/>
  <c r="H123" i="59" s="1"/>
  <c r="K128" i="58"/>
  <c r="K123" i="60" s="1"/>
  <c r="K129" i="54"/>
  <c r="K121" i="60" s="1"/>
  <c r="K130" i="54"/>
  <c r="K121" i="61" s="1"/>
  <c r="H127" i="54"/>
  <c r="H122" i="58" s="1"/>
  <c r="P113" i="54"/>
  <c r="I129" i="54"/>
  <c r="I121" i="60" s="1"/>
  <c r="I128" i="54"/>
  <c r="I121" i="59" s="1"/>
  <c r="J129" i="54"/>
  <c r="J121" i="60" s="1"/>
  <c r="J130" i="54"/>
  <c r="J121" i="61" s="1"/>
  <c r="J128" i="54"/>
  <c r="J121" i="59" s="1"/>
  <c r="J127" i="54"/>
  <c r="I127" i="54"/>
  <c r="I122" i="58" s="1"/>
  <c r="I126" i="54"/>
  <c r="I121" i="57" s="1"/>
  <c r="P114" i="54"/>
  <c r="H130" i="54"/>
  <c r="H121" i="61" s="1"/>
  <c r="I123" i="54"/>
  <c r="I124" i="54" s="1"/>
  <c r="D35" i="43" s="1"/>
  <c r="H123" i="54"/>
  <c r="H124" i="54" s="1"/>
  <c r="C35" i="43" s="1"/>
  <c r="H129" i="54"/>
  <c r="H121" i="60" s="1"/>
  <c r="H128" i="54"/>
  <c r="H121" i="59" s="1"/>
  <c r="J126" i="54"/>
  <c r="J122" i="58" s="1"/>
  <c r="K127" i="57"/>
  <c r="K122" i="60" s="1"/>
  <c r="K128" i="57"/>
  <c r="K122" i="61" s="1"/>
  <c r="K126" i="57"/>
  <c r="K122" i="59" s="1"/>
  <c r="K125" i="57"/>
  <c r="K123" i="58" s="1"/>
  <c r="P112" i="57"/>
  <c r="J113" i="57"/>
  <c r="H126" i="57"/>
  <c r="H122" i="59" s="1"/>
  <c r="K122" i="57"/>
  <c r="I311" i="46"/>
  <c r="P144" i="46"/>
  <c r="H74" i="46"/>
  <c r="H228" i="46" s="1"/>
  <c r="J150" i="46"/>
  <c r="I74" i="46"/>
  <c r="I228" i="46" s="1"/>
  <c r="P224" i="46"/>
  <c r="I153" i="46"/>
  <c r="I309" i="46" s="1"/>
  <c r="H153" i="46"/>
  <c r="P67" i="46"/>
  <c r="I75" i="46"/>
  <c r="I308" i="46" s="1"/>
  <c r="I230" i="46"/>
  <c r="P223" i="46"/>
  <c r="P68" i="46"/>
  <c r="N228" i="46"/>
  <c r="L230" i="46"/>
  <c r="N149" i="46"/>
  <c r="N151" i="46" s="1"/>
  <c r="I26" i="43" s="1"/>
  <c r="H150" i="46"/>
  <c r="H72" i="46"/>
  <c r="C23" i="43" s="1"/>
  <c r="N230" i="46"/>
  <c r="L228" i="46"/>
  <c r="B20" i="45"/>
  <c r="G131" i="44"/>
  <c r="B26" i="45"/>
  <c r="E131" i="44"/>
  <c r="H131" i="44"/>
  <c r="B23" i="45"/>
  <c r="D131" i="44"/>
  <c r="I124" i="58"/>
  <c r="K126" i="61"/>
  <c r="N122" i="61"/>
  <c r="N124" i="61"/>
  <c r="N123" i="61"/>
  <c r="N121" i="61"/>
  <c r="N126" i="61"/>
  <c r="L121" i="61"/>
  <c r="L124" i="61"/>
  <c r="L122" i="61"/>
  <c r="L123" i="61"/>
  <c r="K125" i="60"/>
  <c r="L121" i="59"/>
  <c r="L122" i="59"/>
  <c r="L124" i="59"/>
  <c r="L123" i="59"/>
  <c r="K118" i="54"/>
  <c r="K123" i="54" s="1"/>
  <c r="K124" i="54" s="1"/>
  <c r="F35" i="43" s="1"/>
  <c r="K307" i="46"/>
  <c r="M227" i="46"/>
  <c r="M148" i="46"/>
  <c r="M123" i="61"/>
  <c r="J230" i="46"/>
  <c r="K230" i="46"/>
  <c r="K148" i="46"/>
  <c r="M124" i="61"/>
  <c r="M122" i="60"/>
  <c r="M123" i="60"/>
  <c r="M125" i="60"/>
  <c r="N121" i="59"/>
  <c r="N123" i="59"/>
  <c r="N122" i="59"/>
  <c r="K124" i="59"/>
  <c r="H122" i="57"/>
  <c r="H230" i="46"/>
  <c r="J125" i="60"/>
  <c r="M125" i="61"/>
  <c r="M126" i="61"/>
  <c r="M121" i="61"/>
  <c r="J124" i="58"/>
  <c r="M311" i="46"/>
  <c r="L309" i="46"/>
  <c r="L311" i="46"/>
  <c r="H307" i="46"/>
  <c r="L126" i="61"/>
  <c r="I124" i="59"/>
  <c r="M122" i="57"/>
  <c r="I148" i="46"/>
  <c r="N121" i="60"/>
  <c r="N122" i="60"/>
  <c r="L125" i="61"/>
  <c r="H125" i="60"/>
  <c r="M121" i="59"/>
  <c r="M122" i="59"/>
  <c r="M123" i="59"/>
  <c r="M124" i="59"/>
  <c r="M124" i="58"/>
  <c r="H124" i="58"/>
  <c r="L149" i="46"/>
  <c r="L151" i="46" s="1"/>
  <c r="G26" i="43" s="1"/>
  <c r="J126" i="61"/>
  <c r="I125" i="61"/>
  <c r="J123" i="59"/>
  <c r="H122" i="61"/>
  <c r="L125" i="60"/>
  <c r="N307" i="46"/>
  <c r="J124" i="59"/>
  <c r="E133" i="44"/>
  <c r="E22" i="43" s="1"/>
  <c r="J71" i="46"/>
  <c r="J72" i="46" s="1"/>
  <c r="K71" i="46"/>
  <c r="K72" i="46" s="1"/>
  <c r="F23" i="43" s="1"/>
  <c r="C133" i="44"/>
  <c r="J310" i="46" l="1"/>
  <c r="J233" i="46"/>
  <c r="I310" i="46"/>
  <c r="I233" i="46"/>
  <c r="N27" i="47"/>
  <c r="J19" i="47"/>
  <c r="N121" i="57"/>
  <c r="N123" i="57" s="1"/>
  <c r="I123" i="57"/>
  <c r="C134" i="44"/>
  <c r="C25" i="43" s="1"/>
  <c r="J75" i="46"/>
  <c r="J308" i="46" s="1"/>
  <c r="J74" i="46"/>
  <c r="J228" i="46" s="1"/>
  <c r="J231" i="46" s="1"/>
  <c r="E29" i="43" s="1"/>
  <c r="J151" i="46"/>
  <c r="E26" i="43" s="1"/>
  <c r="J309" i="46"/>
  <c r="D136" i="44"/>
  <c r="D31" i="43" s="1"/>
  <c r="K117" i="44"/>
  <c r="N125" i="58"/>
  <c r="N18" i="47"/>
  <c r="F54" i="44"/>
  <c r="N23" i="47"/>
  <c r="F134" i="44"/>
  <c r="F25" i="43" s="1"/>
  <c r="D106" i="44"/>
  <c r="D138" i="44"/>
  <c r="E109" i="44"/>
  <c r="E138" i="44" s="1"/>
  <c r="E106" i="44"/>
  <c r="F109" i="44"/>
  <c r="F106" i="44"/>
  <c r="N22" i="47"/>
  <c r="N25" i="47"/>
  <c r="N20" i="47"/>
  <c r="E119" i="44"/>
  <c r="E122" i="44"/>
  <c r="E139" i="44" s="1"/>
  <c r="N24" i="47"/>
  <c r="D118" i="44"/>
  <c r="C139" i="44"/>
  <c r="C119" i="44"/>
  <c r="I119" i="44"/>
  <c r="I139" i="44"/>
  <c r="F122" i="44"/>
  <c r="F119" i="44"/>
  <c r="N17" i="47"/>
  <c r="N26" i="47"/>
  <c r="K65" i="44"/>
  <c r="I134" i="44"/>
  <c r="I25" i="43" s="1"/>
  <c r="I93" i="44"/>
  <c r="I137" i="44"/>
  <c r="I34" i="43" s="1"/>
  <c r="H106" i="44"/>
  <c r="H109" i="44"/>
  <c r="K104" i="44"/>
  <c r="N19" i="47"/>
  <c r="G109" i="44"/>
  <c r="G106" i="44"/>
  <c r="C138" i="44"/>
  <c r="C106" i="44"/>
  <c r="K105" i="44"/>
  <c r="H122" i="44"/>
  <c r="H119" i="44"/>
  <c r="N21" i="47"/>
  <c r="D80" i="44"/>
  <c r="K78" i="44"/>
  <c r="I106" i="44"/>
  <c r="I138" i="44"/>
  <c r="G122" i="44"/>
  <c r="G119" i="44"/>
  <c r="I136" i="44"/>
  <c r="I31" i="43" s="1"/>
  <c r="G70" i="44"/>
  <c r="H135" i="44" s="1"/>
  <c r="H28" i="43" s="1"/>
  <c r="G67" i="44"/>
  <c r="F93" i="44"/>
  <c r="F96" i="44"/>
  <c r="K53" i="44"/>
  <c r="E15" i="44" s="1"/>
  <c r="K91" i="44"/>
  <c r="E93" i="44"/>
  <c r="E96" i="44"/>
  <c r="E137" i="44" s="1"/>
  <c r="E34" i="43" s="1"/>
  <c r="C79" i="44"/>
  <c r="C136" i="44" s="1"/>
  <c r="C93" i="44"/>
  <c r="G96" i="44"/>
  <c r="G93" i="44"/>
  <c r="D92" i="44"/>
  <c r="H96" i="44"/>
  <c r="H93" i="44"/>
  <c r="G41" i="44"/>
  <c r="G44" i="44"/>
  <c r="G45" i="44" s="1"/>
  <c r="H41" i="44"/>
  <c r="H44" i="44"/>
  <c r="H45" i="44" s="1"/>
  <c r="F41" i="44"/>
  <c r="F44" i="44"/>
  <c r="F45" i="44" s="1"/>
  <c r="E41" i="44"/>
  <c r="E44" i="44"/>
  <c r="G136" i="44"/>
  <c r="G31" i="43" s="1"/>
  <c r="K39" i="44"/>
  <c r="O19" i="47"/>
  <c r="E83" i="44"/>
  <c r="E80" i="44"/>
  <c r="G54" i="44"/>
  <c r="G80" i="44"/>
  <c r="G83" i="44"/>
  <c r="H80" i="44"/>
  <c r="M24" i="47"/>
  <c r="M26" i="47"/>
  <c r="M17" i="47"/>
  <c r="M25" i="47"/>
  <c r="M23" i="47"/>
  <c r="M20" i="47"/>
  <c r="M19" i="47"/>
  <c r="M21" i="47"/>
  <c r="M27" i="47"/>
  <c r="M22" i="47"/>
  <c r="E67" i="44"/>
  <c r="E70" i="44"/>
  <c r="C41" i="44"/>
  <c r="K40" i="44"/>
  <c r="E14" i="44" s="1"/>
  <c r="I67" i="44"/>
  <c r="I135" i="44"/>
  <c r="I28" i="43" s="1"/>
  <c r="D66" i="44"/>
  <c r="C67" i="44"/>
  <c r="C135" i="44"/>
  <c r="C28" i="43" s="1"/>
  <c r="G58" i="44"/>
  <c r="H134" i="44"/>
  <c r="H25" i="43" s="1"/>
  <c r="E54" i="44"/>
  <c r="H57" i="44"/>
  <c r="H54" i="44"/>
  <c r="H67" i="44"/>
  <c r="H70" i="44"/>
  <c r="F67" i="44"/>
  <c r="F70" i="44"/>
  <c r="F83" i="44"/>
  <c r="F80" i="44"/>
  <c r="K52" i="44"/>
  <c r="D134" i="44"/>
  <c r="D25" i="43" s="1"/>
  <c r="D54" i="44"/>
  <c r="O26" i="47"/>
  <c r="O23" i="47"/>
  <c r="O27" i="47"/>
  <c r="O20" i="47"/>
  <c r="O18" i="47"/>
  <c r="K121" i="57"/>
  <c r="K123" i="57" s="1"/>
  <c r="M122" i="58"/>
  <c r="M125" i="58" s="1"/>
  <c r="L122" i="58"/>
  <c r="L125" i="58" s="1"/>
  <c r="L231" i="46"/>
  <c r="G29" i="43" s="1"/>
  <c r="L126" i="60"/>
  <c r="H125" i="59"/>
  <c r="H151" i="46"/>
  <c r="C26" i="43" s="1"/>
  <c r="O25" i="47"/>
  <c r="O17" i="47"/>
  <c r="O24" i="47"/>
  <c r="K125" i="58"/>
  <c r="O22" i="47"/>
  <c r="M123" i="57"/>
  <c r="P126" i="61"/>
  <c r="I231" i="46"/>
  <c r="D29" i="43" s="1"/>
  <c r="P123" i="61"/>
  <c r="P124" i="61"/>
  <c r="H126" i="60"/>
  <c r="I127" i="61"/>
  <c r="P124" i="59"/>
  <c r="N125" i="59"/>
  <c r="N127" i="61"/>
  <c r="M126" i="60"/>
  <c r="K126" i="60"/>
  <c r="I126" i="60"/>
  <c r="K127" i="61"/>
  <c r="J121" i="57"/>
  <c r="J123" i="57" s="1"/>
  <c r="I125" i="59"/>
  <c r="K125" i="59"/>
  <c r="N126" i="60"/>
  <c r="J127" i="57"/>
  <c r="J122" i="60" s="1"/>
  <c r="J126" i="60" s="1"/>
  <c r="J126" i="57"/>
  <c r="J122" i="59" s="1"/>
  <c r="P122" i="59" s="1"/>
  <c r="J128" i="57"/>
  <c r="J122" i="61" s="1"/>
  <c r="J127" i="61" s="1"/>
  <c r="P122" i="57"/>
  <c r="J24" i="47"/>
  <c r="J23" i="47"/>
  <c r="J20" i="47"/>
  <c r="I312" i="46"/>
  <c r="D32" i="43" s="1"/>
  <c r="J21" i="47"/>
  <c r="J25" i="47"/>
  <c r="J17" i="47"/>
  <c r="J26" i="47"/>
  <c r="J18" i="47"/>
  <c r="J22" i="47"/>
  <c r="N231" i="46"/>
  <c r="I29" i="43" s="1"/>
  <c r="J27" i="47"/>
  <c r="H231" i="46"/>
  <c r="C29" i="43" s="1"/>
  <c r="L17" i="47"/>
  <c r="L312" i="46"/>
  <c r="G32" i="43" s="1"/>
  <c r="K231" i="46"/>
  <c r="F29" i="43" s="1"/>
  <c r="L27" i="47"/>
  <c r="L22" i="47"/>
  <c r="M312" i="46"/>
  <c r="H32" i="43" s="1"/>
  <c r="P124" i="58"/>
  <c r="H308" i="46"/>
  <c r="H310" i="46"/>
  <c r="H311" i="46"/>
  <c r="H309" i="46"/>
  <c r="H123" i="57"/>
  <c r="N311" i="46"/>
  <c r="N309" i="46"/>
  <c r="N308" i="46"/>
  <c r="N310" i="46"/>
  <c r="P123" i="58"/>
  <c r="P125" i="60"/>
  <c r="M127" i="61"/>
  <c r="K149" i="46"/>
  <c r="K150" i="46"/>
  <c r="J125" i="58"/>
  <c r="P121" i="61"/>
  <c r="I125" i="58"/>
  <c r="P125" i="61"/>
  <c r="P123" i="60"/>
  <c r="P124" i="60"/>
  <c r="M230" i="46"/>
  <c r="P230" i="46" s="1"/>
  <c r="M228" i="46"/>
  <c r="M229" i="46"/>
  <c r="P229" i="46" s="1"/>
  <c r="P121" i="60"/>
  <c r="P123" i="54"/>
  <c r="P124" i="54" s="1"/>
  <c r="K310" i="46"/>
  <c r="K308" i="46"/>
  <c r="K311" i="46"/>
  <c r="K309" i="46"/>
  <c r="P123" i="59"/>
  <c r="M149" i="46"/>
  <c r="M150" i="46"/>
  <c r="M125" i="59"/>
  <c r="L127" i="61"/>
  <c r="P121" i="59"/>
  <c r="K35" i="43"/>
  <c r="L125" i="59"/>
  <c r="H125" i="58"/>
  <c r="H127" i="61"/>
  <c r="I150" i="46"/>
  <c r="I149" i="46"/>
  <c r="E23" i="43"/>
  <c r="P72" i="46"/>
  <c r="L26" i="47"/>
  <c r="L20" i="47"/>
  <c r="L18" i="47"/>
  <c r="L23" i="47"/>
  <c r="L25" i="47"/>
  <c r="L24" i="47"/>
  <c r="L19" i="47"/>
  <c r="L21" i="47"/>
  <c r="K133" i="44"/>
  <c r="C22" i="43"/>
  <c r="I18" i="47" l="1"/>
  <c r="I22" i="47"/>
  <c r="I26" i="47"/>
  <c r="I19" i="47"/>
  <c r="I23" i="47"/>
  <c r="I27" i="47"/>
  <c r="I20" i="47"/>
  <c r="I24" i="47"/>
  <c r="I17" i="47"/>
  <c r="I21" i="47"/>
  <c r="I25" i="47"/>
  <c r="O33" i="47"/>
  <c r="J312" i="46"/>
  <c r="E32" i="43" s="1"/>
  <c r="C31" i="43"/>
  <c r="F97" i="44"/>
  <c r="F137" i="44"/>
  <c r="F34" i="43" s="1"/>
  <c r="G123" i="44"/>
  <c r="G139" i="44"/>
  <c r="G97" i="44"/>
  <c r="G137" i="44"/>
  <c r="G34" i="43" s="1"/>
  <c r="H110" i="44"/>
  <c r="H138" i="44"/>
  <c r="F110" i="44"/>
  <c r="F138" i="44"/>
  <c r="G110" i="44"/>
  <c r="G138" i="44"/>
  <c r="H97" i="44"/>
  <c r="H137" i="44"/>
  <c r="H34" i="43" s="1"/>
  <c r="F123" i="44"/>
  <c r="F139" i="44"/>
  <c r="H123" i="44"/>
  <c r="H139" i="44"/>
  <c r="K79" i="44"/>
  <c r="O40" i="47"/>
  <c r="O34" i="47"/>
  <c r="N28" i="47"/>
  <c r="N30" i="47" s="1"/>
  <c r="O35" i="47"/>
  <c r="O42" i="47"/>
  <c r="O39" i="47"/>
  <c r="O37" i="47"/>
  <c r="O32" i="47"/>
  <c r="O38" i="47"/>
  <c r="K106" i="44"/>
  <c r="O31" i="47"/>
  <c r="O41" i="47"/>
  <c r="O36" i="47"/>
  <c r="D93" i="44"/>
  <c r="K93" i="44" s="1"/>
  <c r="D137" i="44"/>
  <c r="D119" i="44"/>
  <c r="K119" i="44" s="1"/>
  <c r="D139" i="44"/>
  <c r="C80" i="44"/>
  <c r="K80" i="44" s="1"/>
  <c r="K118" i="44"/>
  <c r="E110" i="44"/>
  <c r="K109" i="44"/>
  <c r="E123" i="44"/>
  <c r="K122" i="44"/>
  <c r="G71" i="44"/>
  <c r="E97" i="44"/>
  <c r="K96" i="44"/>
  <c r="K92" i="44"/>
  <c r="K44" i="44"/>
  <c r="D14" i="44" s="1"/>
  <c r="E45" i="44"/>
  <c r="K45" i="44" s="1"/>
  <c r="K54" i="44"/>
  <c r="H136" i="44"/>
  <c r="H31" i="43" s="1"/>
  <c r="G84" i="44"/>
  <c r="E84" i="44"/>
  <c r="E136" i="44"/>
  <c r="E31" i="43" s="1"/>
  <c r="M28" i="47"/>
  <c r="M30" i="47" s="1"/>
  <c r="G134" i="44"/>
  <c r="G25" i="43" s="1"/>
  <c r="H58" i="44"/>
  <c r="D135" i="44"/>
  <c r="D67" i="44"/>
  <c r="K67" i="44" s="1"/>
  <c r="G135" i="44"/>
  <c r="G28" i="43" s="1"/>
  <c r="H71" i="44"/>
  <c r="F136" i="44"/>
  <c r="F84" i="44"/>
  <c r="K83" i="44"/>
  <c r="D17" i="44" s="1"/>
  <c r="K66" i="44"/>
  <c r="E16" i="44" s="1"/>
  <c r="E135" i="44"/>
  <c r="E28" i="43" s="1"/>
  <c r="E71" i="44"/>
  <c r="K70" i="44"/>
  <c r="D16" i="44" s="1"/>
  <c r="F135" i="44"/>
  <c r="F28" i="43" s="1"/>
  <c r="F71" i="44"/>
  <c r="O56" i="47"/>
  <c r="P122" i="58"/>
  <c r="P125" i="58" s="1"/>
  <c r="O28" i="47"/>
  <c r="O30" i="47" s="1"/>
  <c r="O47" i="47"/>
  <c r="I37" i="47"/>
  <c r="P121" i="57"/>
  <c r="P123" i="57" s="1"/>
  <c r="J125" i="59"/>
  <c r="I34" i="47"/>
  <c r="I35" i="47"/>
  <c r="I31" i="47"/>
  <c r="I51" i="47"/>
  <c r="I40" i="47"/>
  <c r="I33" i="47"/>
  <c r="I39" i="47"/>
  <c r="I32" i="47"/>
  <c r="I41" i="47"/>
  <c r="I42" i="47"/>
  <c r="I36" i="47"/>
  <c r="I38" i="47"/>
  <c r="I56" i="47"/>
  <c r="O53" i="47"/>
  <c r="P122" i="61"/>
  <c r="P127" i="61" s="1"/>
  <c r="P122" i="60"/>
  <c r="P126" i="60" s="1"/>
  <c r="P125" i="59"/>
  <c r="I52" i="47"/>
  <c r="O55" i="47"/>
  <c r="O50" i="47"/>
  <c r="O49" i="47"/>
  <c r="I47" i="47"/>
  <c r="I55" i="47"/>
  <c r="J28" i="47"/>
  <c r="J30" i="47" s="1"/>
  <c r="I46" i="47"/>
  <c r="I49" i="47"/>
  <c r="I57" i="47"/>
  <c r="I48" i="47"/>
  <c r="I53" i="47"/>
  <c r="I54" i="47"/>
  <c r="I50" i="47"/>
  <c r="O48" i="47"/>
  <c r="O52" i="47"/>
  <c r="O54" i="47"/>
  <c r="O46" i="47"/>
  <c r="O57" i="47"/>
  <c r="O51" i="47"/>
  <c r="K23" i="43"/>
  <c r="P150" i="46"/>
  <c r="P310" i="46"/>
  <c r="K27" i="47"/>
  <c r="K24" i="47"/>
  <c r="K20" i="47"/>
  <c r="K18" i="47"/>
  <c r="K26" i="47"/>
  <c r="K22" i="47"/>
  <c r="K17" i="47"/>
  <c r="K25" i="47"/>
  <c r="K21" i="47"/>
  <c r="K23" i="47"/>
  <c r="L28" i="47"/>
  <c r="L30" i="47" s="1"/>
  <c r="P308" i="46"/>
  <c r="H312" i="46"/>
  <c r="C32" i="43" s="1"/>
  <c r="M151" i="46"/>
  <c r="H26" i="43" s="1"/>
  <c r="M231" i="46"/>
  <c r="H29" i="43" s="1"/>
  <c r="P228" i="46"/>
  <c r="N312" i="46"/>
  <c r="I32" i="43" s="1"/>
  <c r="P309" i="46"/>
  <c r="P231" i="46"/>
  <c r="K312" i="46"/>
  <c r="F32" i="43" s="1"/>
  <c r="I151" i="46"/>
  <c r="D26" i="43" s="1"/>
  <c r="P149" i="46"/>
  <c r="K151" i="46"/>
  <c r="F26" i="43" s="1"/>
  <c r="P311" i="46"/>
  <c r="K19" i="47"/>
  <c r="K22" i="43"/>
  <c r="O124" i="47" l="1"/>
  <c r="O129" i="47"/>
  <c r="O130" i="47"/>
  <c r="O159" i="47"/>
  <c r="N143" i="47"/>
  <c r="N124" i="47"/>
  <c r="K29" i="43"/>
  <c r="O158" i="47"/>
  <c r="O161" i="47"/>
  <c r="O126" i="47"/>
  <c r="O137" i="47"/>
  <c r="O139" i="47"/>
  <c r="O136" i="47"/>
  <c r="O132" i="47"/>
  <c r="O127" i="47"/>
  <c r="O140" i="47"/>
  <c r="O157" i="47"/>
  <c r="O152" i="47"/>
  <c r="O141" i="47"/>
  <c r="O143" i="47"/>
  <c r="O162" i="47"/>
  <c r="O128" i="47"/>
  <c r="O153" i="47"/>
  <c r="O151" i="47"/>
  <c r="O144" i="47"/>
  <c r="O146" i="47"/>
  <c r="O123" i="47"/>
  <c r="O145" i="47"/>
  <c r="O160" i="47"/>
  <c r="O155" i="47"/>
  <c r="O131" i="47"/>
  <c r="O147" i="47"/>
  <c r="O122" i="47"/>
  <c r="O156" i="47"/>
  <c r="O138" i="47"/>
  <c r="O142" i="47"/>
  <c r="O125" i="47"/>
  <c r="O154" i="47"/>
  <c r="O121" i="47"/>
  <c r="I155" i="47"/>
  <c r="I140" i="47"/>
  <c r="Q140" i="47" s="1"/>
  <c r="I136" i="47"/>
  <c r="Q136" i="47" s="1"/>
  <c r="I153" i="47"/>
  <c r="I122" i="47"/>
  <c r="Q122" i="47" s="1"/>
  <c r="N121" i="47"/>
  <c r="N129" i="47"/>
  <c r="N141" i="47"/>
  <c r="N154" i="47"/>
  <c r="N162" i="47"/>
  <c r="N156" i="47"/>
  <c r="N161" i="47"/>
  <c r="N136" i="47"/>
  <c r="N130" i="47"/>
  <c r="I157" i="47"/>
  <c r="I161" i="47"/>
  <c r="I156" i="47"/>
  <c r="I129" i="47"/>
  <c r="Q129" i="47" s="1"/>
  <c r="I160" i="47"/>
  <c r="I151" i="47"/>
  <c r="N160" i="47"/>
  <c r="N144" i="47"/>
  <c r="N139" i="47"/>
  <c r="N151" i="47"/>
  <c r="I143" i="47"/>
  <c r="Q143" i="47" s="1"/>
  <c r="I132" i="47"/>
  <c r="Q132" i="47" s="1"/>
  <c r="I138" i="47"/>
  <c r="Q138" i="47" s="1"/>
  <c r="I131" i="47"/>
  <c r="Q131" i="47" s="1"/>
  <c r="I126" i="47"/>
  <c r="Q126" i="47" s="1"/>
  <c r="I142" i="47"/>
  <c r="Q142" i="47" s="1"/>
  <c r="I128" i="47"/>
  <c r="Q128" i="47" s="1"/>
  <c r="N157" i="47"/>
  <c r="N146" i="47"/>
  <c r="N131" i="47"/>
  <c r="N125" i="47"/>
  <c r="N145" i="47"/>
  <c r="I144" i="47"/>
  <c r="Q144" i="47" s="1"/>
  <c r="I124" i="47"/>
  <c r="Q124" i="47" s="1"/>
  <c r="I145" i="47"/>
  <c r="Q145" i="47" s="1"/>
  <c r="I127" i="47"/>
  <c r="Q127" i="47" s="1"/>
  <c r="I162" i="47"/>
  <c r="I147" i="47"/>
  <c r="Q147" i="47" s="1"/>
  <c r="I139" i="47"/>
  <c r="Q139" i="47" s="1"/>
  <c r="I146" i="47"/>
  <c r="Q146" i="47" s="1"/>
  <c r="I154" i="47"/>
  <c r="N138" i="47"/>
  <c r="N147" i="47"/>
  <c r="N123" i="47"/>
  <c r="N137" i="47"/>
  <c r="N152" i="47"/>
  <c r="N153" i="47"/>
  <c r="N142" i="47"/>
  <c r="I125" i="47"/>
  <c r="Q125" i="47" s="1"/>
  <c r="I158" i="47"/>
  <c r="I121" i="47"/>
  <c r="Q121" i="47" s="1"/>
  <c r="I123" i="47"/>
  <c r="Q123" i="47" s="1"/>
  <c r="I159" i="47"/>
  <c r="I152" i="47"/>
  <c r="I130" i="47"/>
  <c r="Q130" i="47" s="1"/>
  <c r="I137" i="47"/>
  <c r="Q137" i="47" s="1"/>
  <c r="I141" i="47"/>
  <c r="Q141" i="47" s="1"/>
  <c r="N128" i="47"/>
  <c r="N127" i="47"/>
  <c r="N159" i="47"/>
  <c r="N155" i="47"/>
  <c r="N140" i="47"/>
  <c r="N122" i="47"/>
  <c r="N158" i="47"/>
  <c r="N132" i="47"/>
  <c r="N126" i="47"/>
  <c r="M132" i="47"/>
  <c r="M159" i="47"/>
  <c r="M142" i="47"/>
  <c r="M152" i="47"/>
  <c r="M162" i="47"/>
  <c r="M154" i="47"/>
  <c r="M146" i="47"/>
  <c r="M121" i="47"/>
  <c r="M122" i="47"/>
  <c r="M156" i="47"/>
  <c r="M139" i="47"/>
  <c r="M131" i="47"/>
  <c r="M160" i="47"/>
  <c r="M137" i="47"/>
  <c r="M130" i="47"/>
  <c r="M140" i="47"/>
  <c r="M145" i="47"/>
  <c r="M157" i="47"/>
  <c r="M141" i="47"/>
  <c r="M155" i="47"/>
  <c r="M136" i="47"/>
  <c r="M151" i="47"/>
  <c r="M161" i="47"/>
  <c r="M158" i="47"/>
  <c r="M125" i="47"/>
  <c r="M147" i="47"/>
  <c r="M123" i="47"/>
  <c r="M128" i="47"/>
  <c r="M127" i="47"/>
  <c r="M144" i="47"/>
  <c r="M138" i="47"/>
  <c r="M153" i="47"/>
  <c r="M129" i="47"/>
  <c r="M124" i="47"/>
  <c r="M126" i="47"/>
  <c r="M143" i="47"/>
  <c r="K137" i="44"/>
  <c r="D34" i="43"/>
  <c r="I109" i="47"/>
  <c r="K139" i="44"/>
  <c r="K138" i="44"/>
  <c r="K97" i="44"/>
  <c r="K136" i="44"/>
  <c r="K110" i="44"/>
  <c r="K123" i="44"/>
  <c r="O43" i="47"/>
  <c r="O45" i="47" s="1"/>
  <c r="O58" i="47" s="1"/>
  <c r="O60" i="47" s="1"/>
  <c r="K41" i="44"/>
  <c r="M49" i="47"/>
  <c r="M100" i="47"/>
  <c r="M57" i="47"/>
  <c r="M61" i="47"/>
  <c r="K84" i="44"/>
  <c r="M110" i="47"/>
  <c r="M69" i="47"/>
  <c r="M47" i="47"/>
  <c r="M66" i="47"/>
  <c r="M111" i="47"/>
  <c r="M51" i="47"/>
  <c r="M96" i="47"/>
  <c r="M68" i="47"/>
  <c r="M93" i="47"/>
  <c r="M97" i="47"/>
  <c r="M99" i="47"/>
  <c r="M109" i="47"/>
  <c r="M107" i="47"/>
  <c r="M113" i="47"/>
  <c r="M106" i="47"/>
  <c r="M115" i="47"/>
  <c r="M56" i="47"/>
  <c r="M55" i="47"/>
  <c r="M46" i="47"/>
  <c r="M48" i="47"/>
  <c r="M64" i="47"/>
  <c r="M112" i="47"/>
  <c r="M54" i="47"/>
  <c r="M67" i="47"/>
  <c r="M101" i="47"/>
  <c r="M114" i="47"/>
  <c r="M95" i="47"/>
  <c r="M63" i="47"/>
  <c r="M71" i="47"/>
  <c r="M102" i="47"/>
  <c r="M108" i="47"/>
  <c r="M98" i="47"/>
  <c r="M91" i="47"/>
  <c r="M117" i="47"/>
  <c r="M52" i="47"/>
  <c r="M72" i="47"/>
  <c r="M94" i="47"/>
  <c r="M65" i="47"/>
  <c r="M62" i="47"/>
  <c r="M92" i="47"/>
  <c r="M70" i="47"/>
  <c r="M116" i="47"/>
  <c r="M53" i="47"/>
  <c r="D28" i="43"/>
  <c r="K135" i="44"/>
  <c r="M35" i="47"/>
  <c r="M32" i="47"/>
  <c r="M36" i="47"/>
  <c r="M33" i="47"/>
  <c r="M42" i="47"/>
  <c r="M38" i="47"/>
  <c r="M39" i="47"/>
  <c r="M34" i="47"/>
  <c r="M37" i="47"/>
  <c r="M40" i="47"/>
  <c r="M31" i="47"/>
  <c r="M41" i="47"/>
  <c r="F31" i="43"/>
  <c r="K71" i="44"/>
  <c r="M50" i="47"/>
  <c r="P151" i="46"/>
  <c r="I94" i="47"/>
  <c r="I115" i="47"/>
  <c r="I112" i="47"/>
  <c r="I65" i="47"/>
  <c r="I69" i="47"/>
  <c r="I63" i="47"/>
  <c r="J34" i="47"/>
  <c r="J32" i="47"/>
  <c r="I68" i="47"/>
  <c r="I70" i="47"/>
  <c r="I107" i="47"/>
  <c r="I95" i="47"/>
  <c r="I102" i="47"/>
  <c r="I106" i="47"/>
  <c r="I66" i="47"/>
  <c r="I116" i="47"/>
  <c r="J31" i="47"/>
  <c r="J39" i="47"/>
  <c r="J38" i="47"/>
  <c r="L37" i="47"/>
  <c r="L47" i="47"/>
  <c r="L39" i="47"/>
  <c r="L54" i="47"/>
  <c r="L49" i="47"/>
  <c r="L35" i="47"/>
  <c r="L48" i="47"/>
  <c r="L36" i="47"/>
  <c r="L51" i="47"/>
  <c r="L40" i="47"/>
  <c r="L52" i="47"/>
  <c r="L55" i="47"/>
  <c r="L41" i="47"/>
  <c r="L38" i="47"/>
  <c r="L56" i="47"/>
  <c r="L31" i="47"/>
  <c r="L50" i="47"/>
  <c r="L53" i="47"/>
  <c r="L33" i="47"/>
  <c r="L57" i="47"/>
  <c r="L42" i="47"/>
  <c r="L34" i="47"/>
  <c r="L32" i="47"/>
  <c r="L46" i="47"/>
  <c r="N94" i="47"/>
  <c r="N95" i="47"/>
  <c r="N93" i="47"/>
  <c r="N68" i="47"/>
  <c r="N39" i="47"/>
  <c r="N98" i="47"/>
  <c r="N56" i="47"/>
  <c r="N33" i="47"/>
  <c r="N31" i="47"/>
  <c r="N51" i="47"/>
  <c r="N57" i="47"/>
  <c r="N108" i="47"/>
  <c r="N116" i="47"/>
  <c r="N38" i="47"/>
  <c r="N71" i="47"/>
  <c r="N114" i="47"/>
  <c r="N34" i="47"/>
  <c r="N52" i="47"/>
  <c r="N69" i="47"/>
  <c r="N64" i="47"/>
  <c r="N61" i="47"/>
  <c r="N107" i="47"/>
  <c r="N109" i="47"/>
  <c r="N91" i="47"/>
  <c r="N62" i="47"/>
  <c r="N54" i="47"/>
  <c r="N65" i="47"/>
  <c r="N37" i="47"/>
  <c r="N63" i="47"/>
  <c r="N100" i="47"/>
  <c r="N66" i="47"/>
  <c r="N41" i="47"/>
  <c r="N48" i="47"/>
  <c r="N70" i="47"/>
  <c r="N106" i="47"/>
  <c r="N55" i="47"/>
  <c r="N72" i="47"/>
  <c r="N96" i="47"/>
  <c r="N42" i="47"/>
  <c r="N35" i="47"/>
  <c r="N32" i="47"/>
  <c r="N115" i="47"/>
  <c r="N102" i="47"/>
  <c r="N53" i="47"/>
  <c r="N110" i="47"/>
  <c r="N113" i="47"/>
  <c r="N117" i="47"/>
  <c r="N46" i="47"/>
  <c r="N97" i="47"/>
  <c r="N40" i="47"/>
  <c r="N67" i="47"/>
  <c r="N112" i="47"/>
  <c r="N49" i="47"/>
  <c r="N101" i="47"/>
  <c r="N111" i="47"/>
  <c r="N36" i="47"/>
  <c r="N92" i="47"/>
  <c r="N99" i="47"/>
  <c r="N50" i="47"/>
  <c r="N47" i="47"/>
  <c r="I97" i="47"/>
  <c r="I99" i="47"/>
  <c r="I100" i="47"/>
  <c r="I113" i="47"/>
  <c r="I114" i="47"/>
  <c r="I110" i="47"/>
  <c r="I93" i="47"/>
  <c r="I91" i="47"/>
  <c r="I96" i="47"/>
  <c r="I67" i="47"/>
  <c r="I111" i="47"/>
  <c r="I62" i="47"/>
  <c r="I64" i="47"/>
  <c r="I117" i="47"/>
  <c r="I108" i="47"/>
  <c r="J36" i="47"/>
  <c r="J33" i="47"/>
  <c r="J40" i="47"/>
  <c r="J41" i="47"/>
  <c r="O70" i="47"/>
  <c r="O72" i="47"/>
  <c r="O68" i="47"/>
  <c r="O95" i="47"/>
  <c r="O113" i="47"/>
  <c r="O69" i="47"/>
  <c r="O63" i="47"/>
  <c r="O65" i="47"/>
  <c r="O61" i="47"/>
  <c r="O108" i="47"/>
  <c r="O102" i="47"/>
  <c r="O93" i="47"/>
  <c r="O66" i="47"/>
  <c r="O99" i="47"/>
  <c r="O62" i="47"/>
  <c r="O111" i="47"/>
  <c r="O94" i="47"/>
  <c r="O117" i="47"/>
  <c r="O115" i="47"/>
  <c r="O92" i="47"/>
  <c r="O109" i="47"/>
  <c r="O114" i="47"/>
  <c r="O71" i="47"/>
  <c r="O97" i="47"/>
  <c r="O100" i="47"/>
  <c r="O96" i="47"/>
  <c r="O98" i="47"/>
  <c r="O64" i="47"/>
  <c r="O106" i="47"/>
  <c r="O67" i="47"/>
  <c r="O101" i="47"/>
  <c r="O116" i="47"/>
  <c r="O91" i="47"/>
  <c r="O110" i="47"/>
  <c r="O107" i="47"/>
  <c r="O112" i="47"/>
  <c r="I101" i="47"/>
  <c r="I98" i="47"/>
  <c r="I92" i="47"/>
  <c r="I71" i="47"/>
  <c r="I61" i="47"/>
  <c r="J35" i="47"/>
  <c r="J42" i="47"/>
  <c r="J37" i="47"/>
  <c r="Q24" i="47"/>
  <c r="Q20" i="47"/>
  <c r="Q26" i="47"/>
  <c r="Q17" i="47"/>
  <c r="Q22" i="47"/>
  <c r="Q27" i="47"/>
  <c r="Q25" i="47"/>
  <c r="Q23" i="47"/>
  <c r="K28" i="47"/>
  <c r="K30" i="47" s="1"/>
  <c r="Q21" i="47"/>
  <c r="I28" i="47"/>
  <c r="I30" i="47" s="1"/>
  <c r="I43" i="47" s="1"/>
  <c r="I45" i="47" s="1"/>
  <c r="I58" i="47" s="1"/>
  <c r="I60" i="47" s="1"/>
  <c r="Q18" i="47"/>
  <c r="K26" i="43"/>
  <c r="K32" i="43"/>
  <c r="P312" i="46"/>
  <c r="Q19" i="47"/>
  <c r="K31" i="43" l="1"/>
  <c r="L151" i="47"/>
  <c r="L127" i="47"/>
  <c r="L125" i="47"/>
  <c r="L129" i="47"/>
  <c r="L140" i="47"/>
  <c r="L141" i="47"/>
  <c r="L130" i="47"/>
  <c r="L160" i="47"/>
  <c r="L156" i="47"/>
  <c r="L139" i="47"/>
  <c r="L123" i="47"/>
  <c r="L126" i="47"/>
  <c r="L124" i="47"/>
  <c r="L122" i="47"/>
  <c r="L143" i="47"/>
  <c r="L159" i="47"/>
  <c r="L155" i="47"/>
  <c r="L132" i="47"/>
  <c r="L157" i="47"/>
  <c r="L145" i="47"/>
  <c r="L161" i="47"/>
  <c r="L136" i="47"/>
  <c r="L146" i="47"/>
  <c r="L121" i="47"/>
  <c r="L142" i="47"/>
  <c r="L147" i="47"/>
  <c r="L152" i="47"/>
  <c r="L138" i="47"/>
  <c r="L137" i="47"/>
  <c r="L162" i="47"/>
  <c r="L144" i="47"/>
  <c r="L153" i="47"/>
  <c r="L131" i="47"/>
  <c r="L128" i="47"/>
  <c r="L154" i="47"/>
  <c r="L158" i="47"/>
  <c r="K28" i="43"/>
  <c r="J129" i="47"/>
  <c r="J153" i="47"/>
  <c r="J136" i="47"/>
  <c r="J160" i="47"/>
  <c r="J161" i="47"/>
  <c r="J142" i="47"/>
  <c r="J147" i="47"/>
  <c r="J162" i="47"/>
  <c r="J132" i="47"/>
  <c r="J126" i="47"/>
  <c r="J128" i="47"/>
  <c r="J121" i="47"/>
  <c r="J131" i="47"/>
  <c r="J140" i="47"/>
  <c r="J127" i="47"/>
  <c r="J159" i="47"/>
  <c r="J144" i="47"/>
  <c r="J157" i="47"/>
  <c r="J122" i="47"/>
  <c r="J151" i="47"/>
  <c r="J125" i="47"/>
  <c r="J123" i="47"/>
  <c r="J143" i="47"/>
  <c r="J138" i="47"/>
  <c r="J152" i="47"/>
  <c r="J158" i="47"/>
  <c r="J139" i="47"/>
  <c r="J146" i="47"/>
  <c r="J124" i="47"/>
  <c r="J145" i="47"/>
  <c r="J137" i="47"/>
  <c r="J141" i="47"/>
  <c r="J130" i="47"/>
  <c r="J154" i="47"/>
  <c r="J156" i="47"/>
  <c r="J155" i="47"/>
  <c r="J49" i="47"/>
  <c r="J114" i="47"/>
  <c r="L100" i="47"/>
  <c r="L110" i="47"/>
  <c r="L99" i="47"/>
  <c r="L66" i="47"/>
  <c r="L114" i="47"/>
  <c r="L97" i="47"/>
  <c r="L111" i="47"/>
  <c r="L64" i="47"/>
  <c r="L96" i="47"/>
  <c r="L95" i="47"/>
  <c r="L113" i="47"/>
  <c r="L94" i="47"/>
  <c r="L62" i="47"/>
  <c r="J96" i="47"/>
  <c r="J91" i="47"/>
  <c r="L63" i="47"/>
  <c r="L91" i="47"/>
  <c r="L115" i="47"/>
  <c r="J100" i="47"/>
  <c r="L68" i="47"/>
  <c r="L102" i="47"/>
  <c r="J67" i="47"/>
  <c r="J69" i="47"/>
  <c r="J102" i="47"/>
  <c r="J95" i="47"/>
  <c r="L106" i="47"/>
  <c r="J64" i="47"/>
  <c r="J46" i="47"/>
  <c r="J55" i="47"/>
  <c r="J62" i="47"/>
  <c r="J117" i="47"/>
  <c r="L112" i="47"/>
  <c r="L93" i="47"/>
  <c r="L92" i="47"/>
  <c r="L101" i="47"/>
  <c r="J108" i="47"/>
  <c r="J71" i="47"/>
  <c r="J98" i="47"/>
  <c r="J51" i="47"/>
  <c r="J68" i="47"/>
  <c r="L69" i="47"/>
  <c r="L72" i="47"/>
  <c r="L65" i="47"/>
  <c r="L71" i="47"/>
  <c r="L109" i="47"/>
  <c r="J57" i="47"/>
  <c r="J65" i="47"/>
  <c r="J97" i="47"/>
  <c r="J116" i="47"/>
  <c r="J66" i="47"/>
  <c r="J106" i="47"/>
  <c r="L98" i="47"/>
  <c r="L61" i="47"/>
  <c r="L117" i="47"/>
  <c r="L108" i="47"/>
  <c r="L107" i="47"/>
  <c r="L67" i="47"/>
  <c r="L70" i="47"/>
  <c r="L116" i="47"/>
  <c r="J53" i="47"/>
  <c r="J61" i="47"/>
  <c r="J93" i="47"/>
  <c r="J115" i="47"/>
  <c r="M43" i="47"/>
  <c r="M45" i="47" s="1"/>
  <c r="M58" i="47" s="1"/>
  <c r="M60" i="47" s="1"/>
  <c r="M73" i="47" s="1"/>
  <c r="M75" i="47" s="1"/>
  <c r="M88" i="47" s="1"/>
  <c r="G37" i="43" s="1"/>
  <c r="J111" i="47"/>
  <c r="J99" i="47"/>
  <c r="J109" i="47"/>
  <c r="J52" i="47"/>
  <c r="J92" i="47"/>
  <c r="J50" i="47"/>
  <c r="J63" i="47"/>
  <c r="J112" i="47"/>
  <c r="J47" i="47"/>
  <c r="J54" i="47"/>
  <c r="J72" i="47"/>
  <c r="J48" i="47"/>
  <c r="J107" i="47"/>
  <c r="J101" i="47"/>
  <c r="J70" i="47"/>
  <c r="J113" i="47"/>
  <c r="J56" i="47"/>
  <c r="J94" i="47"/>
  <c r="J110" i="47"/>
  <c r="J43" i="47"/>
  <c r="J45" i="47" s="1"/>
  <c r="I73" i="47"/>
  <c r="I75" i="47" s="1"/>
  <c r="I88" i="47" s="1"/>
  <c r="O73" i="47"/>
  <c r="O75" i="47" s="1"/>
  <c r="Q28" i="47"/>
  <c r="Q30" i="47" s="1"/>
  <c r="L43" i="47"/>
  <c r="L45" i="47" s="1"/>
  <c r="L58" i="47" s="1"/>
  <c r="L60" i="47" s="1"/>
  <c r="N43" i="47"/>
  <c r="N45" i="47" s="1"/>
  <c r="N58" i="47" s="1"/>
  <c r="N60" i="47" s="1"/>
  <c r="N73" i="47" s="1"/>
  <c r="N75" i="47" s="1"/>
  <c r="G38" i="43" l="1"/>
  <c r="N88" i="47"/>
  <c r="N90" i="47" s="1"/>
  <c r="N103" i="47" s="1"/>
  <c r="N105" i="47" s="1"/>
  <c r="N118" i="47" s="1"/>
  <c r="N120" i="47" s="1"/>
  <c r="N133" i="47" s="1"/>
  <c r="N135" i="47" s="1"/>
  <c r="N148" i="47" s="1"/>
  <c r="N150" i="47" s="1"/>
  <c r="N163" i="47" s="1"/>
  <c r="O88" i="47"/>
  <c r="O90" i="47" s="1"/>
  <c r="O103" i="47" s="1"/>
  <c r="O105" i="47" s="1"/>
  <c r="O118" i="47" s="1"/>
  <c r="O120" i="47" s="1"/>
  <c r="O133" i="47" s="1"/>
  <c r="O135" i="47" s="1"/>
  <c r="O148" i="47" s="1"/>
  <c r="O150" i="47" s="1"/>
  <c r="O163" i="47" s="1"/>
  <c r="M90" i="47"/>
  <c r="M103" i="47" s="1"/>
  <c r="M105" i="47" s="1"/>
  <c r="M118" i="47" s="1"/>
  <c r="M120" i="47" s="1"/>
  <c r="M133" i="47" s="1"/>
  <c r="M135" i="47" s="1"/>
  <c r="M148" i="47" s="1"/>
  <c r="M150" i="47" s="1"/>
  <c r="M163" i="47" s="1"/>
  <c r="L73" i="47"/>
  <c r="L75" i="47" s="1"/>
  <c r="J58" i="47"/>
  <c r="J60" i="47" s="1"/>
  <c r="J73" i="47" s="1"/>
  <c r="J75" i="47" s="1"/>
  <c r="I90" i="47"/>
  <c r="I103" i="47" s="1"/>
  <c r="I105" i="47" s="1"/>
  <c r="I118" i="47" s="1"/>
  <c r="I120" i="47" s="1"/>
  <c r="I133" i="47" s="1"/>
  <c r="I135" i="47" s="1"/>
  <c r="I148" i="47" s="1"/>
  <c r="I150" i="47" s="1"/>
  <c r="I163" i="47" s="1"/>
  <c r="C37" i="43"/>
  <c r="I37" i="43" l="1"/>
  <c r="I38" i="43" s="1"/>
  <c r="C38" i="43"/>
  <c r="H37" i="43"/>
  <c r="J88" i="47"/>
  <c r="D37" i="43" s="1"/>
  <c r="L88" i="47"/>
  <c r="L90" i="47" s="1"/>
  <c r="L103" i="47" s="1"/>
  <c r="L105" i="47" s="1"/>
  <c r="L118" i="47" s="1"/>
  <c r="L120" i="47" s="1"/>
  <c r="L133" i="47" s="1"/>
  <c r="L135" i="47" s="1"/>
  <c r="L148" i="47" s="1"/>
  <c r="L150" i="47" s="1"/>
  <c r="L163" i="47" s="1"/>
  <c r="D38" i="43" l="1"/>
  <c r="H38" i="43"/>
  <c r="J90" i="47"/>
  <c r="J103" i="47" s="1"/>
  <c r="J105" i="47" s="1"/>
  <c r="J118" i="47" s="1"/>
  <c r="J120" i="47" s="1"/>
  <c r="J133" i="47" s="1"/>
  <c r="J135" i="47" s="1"/>
  <c r="J148" i="47" s="1"/>
  <c r="J150" i="47" s="1"/>
  <c r="J163" i="47" s="1"/>
  <c r="F37" i="43"/>
  <c r="E58" i="44"/>
  <c r="K58" i="44" s="1"/>
  <c r="K57" i="44"/>
  <c r="D15" i="44" s="1"/>
  <c r="E134" i="44"/>
  <c r="K134" i="44" s="1"/>
  <c r="F38" i="43" l="1"/>
  <c r="E25" i="43"/>
  <c r="K56" i="44"/>
  <c r="K157" i="47" l="1"/>
  <c r="Q157" i="47" s="1"/>
  <c r="K154" i="47"/>
  <c r="Q154" i="47" s="1"/>
  <c r="K153" i="47"/>
  <c r="Q153" i="47" s="1"/>
  <c r="K158" i="47"/>
  <c r="Q158" i="47" s="1"/>
  <c r="K151" i="47"/>
  <c r="Q151" i="47" s="1"/>
  <c r="K146" i="47"/>
  <c r="K130" i="47"/>
  <c r="K127" i="47"/>
  <c r="K152" i="47"/>
  <c r="Q152" i="47" s="1"/>
  <c r="K142" i="47"/>
  <c r="K121" i="47"/>
  <c r="K161" i="47"/>
  <c r="Q161" i="47" s="1"/>
  <c r="K160" i="47"/>
  <c r="Q160" i="47" s="1"/>
  <c r="K147" i="47"/>
  <c r="K144" i="47"/>
  <c r="K132" i="47"/>
  <c r="K128" i="47"/>
  <c r="K138" i="47"/>
  <c r="K143" i="47"/>
  <c r="K122" i="47"/>
  <c r="K124" i="47"/>
  <c r="K125" i="47"/>
  <c r="K129" i="47"/>
  <c r="K159" i="47"/>
  <c r="Q159" i="47" s="1"/>
  <c r="K162" i="47"/>
  <c r="Q162" i="47" s="1"/>
  <c r="K155" i="47"/>
  <c r="Q155" i="47" s="1"/>
  <c r="K156" i="47"/>
  <c r="Q156" i="47" s="1"/>
  <c r="K123" i="47"/>
  <c r="K126" i="47"/>
  <c r="K137" i="47"/>
  <c r="K140" i="47"/>
  <c r="K136" i="47"/>
  <c r="K139" i="47"/>
  <c r="K145" i="47"/>
  <c r="K141" i="47"/>
  <c r="K131" i="47"/>
  <c r="K41" i="47"/>
  <c r="Q41" i="47" s="1"/>
  <c r="K68" i="47"/>
  <c r="Q68" i="47" s="1"/>
  <c r="K106" i="47"/>
  <c r="Q106" i="47" s="1"/>
  <c r="K36" i="47"/>
  <c r="Q36" i="47" s="1"/>
  <c r="K112" i="47"/>
  <c r="Q112" i="47" s="1"/>
  <c r="K25" i="43"/>
  <c r="K42" i="47"/>
  <c r="Q42" i="47" s="1"/>
  <c r="K113" i="47"/>
  <c r="Q113" i="47" s="1"/>
  <c r="K101" i="47"/>
  <c r="Q101" i="47" s="1"/>
  <c r="K66" i="47"/>
  <c r="Q66" i="47" s="1"/>
  <c r="K111" i="47"/>
  <c r="Q111" i="47" s="1"/>
  <c r="K102" i="47"/>
  <c r="Q102" i="47" s="1"/>
  <c r="K71" i="47"/>
  <c r="Q71" i="47" s="1"/>
  <c r="K46" i="47"/>
  <c r="Q46" i="47" s="1"/>
  <c r="K35" i="47"/>
  <c r="Q35" i="47" s="1"/>
  <c r="K52" i="47"/>
  <c r="Q52" i="47" s="1"/>
  <c r="K38" i="47"/>
  <c r="Q38" i="47" s="1"/>
  <c r="K98" i="47"/>
  <c r="Q98" i="47" s="1"/>
  <c r="K92" i="47"/>
  <c r="Q92" i="47" s="1"/>
  <c r="K65" i="47"/>
  <c r="Q65" i="47" s="1"/>
  <c r="K91" i="47"/>
  <c r="Q91" i="47" s="1"/>
  <c r="K55" i="47"/>
  <c r="Q55" i="47" s="1"/>
  <c r="K93" i="47"/>
  <c r="Q93" i="47" s="1"/>
  <c r="K32" i="47"/>
  <c r="Q32" i="47" s="1"/>
  <c r="K97" i="47"/>
  <c r="Q97" i="47" s="1"/>
  <c r="K107" i="47"/>
  <c r="Q107" i="47" s="1"/>
  <c r="K48" i="47"/>
  <c r="Q48" i="47" s="1"/>
  <c r="K70" i="47"/>
  <c r="Q70" i="47" s="1"/>
  <c r="K40" i="47"/>
  <c r="Q40" i="47" s="1"/>
  <c r="K117" i="47"/>
  <c r="Q117" i="47" s="1"/>
  <c r="K53" i="47"/>
  <c r="Q53" i="47" s="1"/>
  <c r="K72" i="47"/>
  <c r="K50" i="47"/>
  <c r="Q50" i="47" s="1"/>
  <c r="K114" i="47"/>
  <c r="Q114" i="47" s="1"/>
  <c r="K31" i="47"/>
  <c r="K51" i="47"/>
  <c r="Q51" i="47" s="1"/>
  <c r="K37" i="47"/>
  <c r="Q37" i="47" s="1"/>
  <c r="K63" i="47"/>
  <c r="Q63" i="47" s="1"/>
  <c r="K94" i="47"/>
  <c r="Q94" i="47" s="1"/>
  <c r="K57" i="47"/>
  <c r="Q57" i="47" s="1"/>
  <c r="K96" i="47"/>
  <c r="Q96" i="47" s="1"/>
  <c r="K54" i="47"/>
  <c r="Q54" i="47" s="1"/>
  <c r="K116" i="47"/>
  <c r="Q116" i="47" s="1"/>
  <c r="K39" i="47"/>
  <c r="Q39" i="47" s="1"/>
  <c r="K99" i="47"/>
  <c r="Q99" i="47" s="1"/>
  <c r="K61" i="47"/>
  <c r="Q61" i="47" s="1"/>
  <c r="K109" i="47"/>
  <c r="Q109" i="47" s="1"/>
  <c r="K95" i="47"/>
  <c r="Q95" i="47" s="1"/>
  <c r="K49" i="47"/>
  <c r="Q49" i="47" s="1"/>
  <c r="K110" i="47"/>
  <c r="Q110" i="47" s="1"/>
  <c r="K67" i="47"/>
  <c r="Q67" i="47" s="1"/>
  <c r="K108" i="47"/>
  <c r="Q108" i="47" s="1"/>
  <c r="K34" i="47"/>
  <c r="Q34" i="47" s="1"/>
  <c r="K115" i="47"/>
  <c r="Q115" i="47" s="1"/>
  <c r="K62" i="47"/>
  <c r="Q62" i="47" s="1"/>
  <c r="K64" i="47"/>
  <c r="Q64" i="47" s="1"/>
  <c r="K100" i="47"/>
  <c r="Q100" i="47" s="1"/>
  <c r="K47" i="47"/>
  <c r="Q47" i="47" s="1"/>
  <c r="K33" i="47"/>
  <c r="Q33" i="47" s="1"/>
  <c r="K69" i="47"/>
  <c r="Q69" i="47" s="1"/>
  <c r="K56" i="47"/>
  <c r="Q56" i="47" s="1"/>
  <c r="Q72" i="47" l="1"/>
  <c r="Q31" i="47"/>
  <c r="Q43" i="47" s="1"/>
  <c r="Q45" i="47" s="1"/>
  <c r="Q58" i="47" s="1"/>
  <c r="Q60" i="47" s="1"/>
  <c r="K43" i="47"/>
  <c r="K45" i="47" s="1"/>
  <c r="K58" i="47" s="1"/>
  <c r="K60" i="47" s="1"/>
  <c r="K73" i="47" s="1"/>
  <c r="K75" i="47" s="1"/>
  <c r="Q73" i="47" l="1"/>
  <c r="Q75" i="47" s="1"/>
  <c r="Q76" i="47"/>
  <c r="Q77" i="47" l="1"/>
  <c r="Q79" i="47" l="1"/>
  <c r="Q78" i="47"/>
  <c r="Q80" i="47" l="1"/>
  <c r="Q81" i="47"/>
  <c r="Q82" i="47" l="1"/>
  <c r="Q83" i="47" l="1"/>
  <c r="Q84" i="47" l="1"/>
  <c r="Q85" i="47" l="1"/>
  <c r="Q86" i="47" l="1"/>
  <c r="Q87" i="47" l="1"/>
  <c r="Q88" i="47" s="1"/>
  <c r="Q90" i="47" s="1"/>
  <c r="Q103" i="47" s="1"/>
  <c r="Q105" i="47" s="1"/>
  <c r="Q118" i="47" s="1"/>
  <c r="Q120" i="47" s="1"/>
  <c r="Q133" i="47" s="1"/>
  <c r="Q135" i="47" s="1"/>
  <c r="Q148" i="47" s="1"/>
  <c r="Q150" i="47" s="1"/>
  <c r="Q163" i="47" s="1"/>
  <c r="K88" i="47"/>
  <c r="E37" i="43" l="1"/>
  <c r="K90" i="47"/>
  <c r="K103" i="47" s="1"/>
  <c r="K105" i="47" s="1"/>
  <c r="K118" i="47" s="1"/>
  <c r="K120" i="47" s="1"/>
  <c r="K133" i="47" s="1"/>
  <c r="K135" i="47" s="1"/>
  <c r="K148" i="47" s="1"/>
  <c r="K150" i="47" s="1"/>
  <c r="K163" i="47" s="1"/>
  <c r="K37" i="43" l="1"/>
  <c r="E38" i="43"/>
  <c r="K38" i="43" l="1"/>
  <c r="H14" i="43" l="1"/>
</calcChain>
</file>

<file path=xl/comments1.xml><?xml version="1.0" encoding="utf-8"?>
<comments xmlns="http://schemas.openxmlformats.org/spreadsheetml/2006/main">
  <authors>
    <author>Keith Ritchie</author>
  </authors>
  <commentList>
    <comment ref="E19" authorId="0">
      <text>
        <r>
          <rPr>
            <b/>
            <sz val="9"/>
            <color indexed="81"/>
            <rFont val="Tahoma"/>
            <family val="2"/>
          </rPr>
          <t>Keith Ritchie:</t>
        </r>
        <r>
          <rPr>
            <sz val="9"/>
            <color indexed="81"/>
            <rFont val="Tahoma"/>
            <family val="2"/>
          </rPr>
          <t xml:space="preserve">
As a suggestion, we could use this as a means of communication what we want - and that utilities should not be filling out certain pages for these applications. The parenthesis can be altered to align with the applicable sheets.</t>
        </r>
      </text>
    </comment>
  </commentList>
</comments>
</file>

<file path=xl/comments10.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11.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12.xml><?xml version="1.0" encoding="utf-8"?>
<comments xmlns="http://schemas.openxmlformats.org/spreadsheetml/2006/main">
  <authors>
    <author>Josh Wasylyk</author>
  </authors>
  <commentList>
    <comment ref="D23" authorId="0">
      <text>
        <r>
          <rPr>
            <sz val="9"/>
            <color indexed="81"/>
            <rFont val="Tahoma"/>
            <family val="2"/>
          </rPr>
          <t xml:space="preserve">The persistence factor tables shows the level of savings from one year that will carry forward (or persist) into subsequent years.
</t>
        </r>
      </text>
    </comment>
  </commentList>
</comments>
</file>

<file path=xl/comments13.xml><?xml version="1.0" encoding="utf-8"?>
<comments xmlns="http://schemas.openxmlformats.org/spreadsheetml/2006/main">
  <authors>
    <author>Judy But</author>
    <author>Keith Ritchie</author>
  </authors>
  <commentList>
    <comment ref="P15" authorId="0">
      <text>
        <r>
          <rPr>
            <b/>
            <sz val="9"/>
            <color indexed="81"/>
            <rFont val="Tahoma"/>
            <family val="2"/>
          </rPr>
          <t>OEB Staff:</t>
        </r>
        <r>
          <rPr>
            <sz val="9"/>
            <color indexed="81"/>
            <rFont val="Tahoma"/>
            <family val="2"/>
          </rPr>
          <t xml:space="preserve">
LDCs are to update the billing classifications as needed.
</t>
        </r>
      </text>
    </comment>
    <comment ref="I47" authorId="1">
      <text>
        <r>
          <rPr>
            <b/>
            <sz val="9"/>
            <color indexed="81"/>
            <rFont val="Tahoma"/>
            <family val="2"/>
          </rPr>
          <t>Keith Ritchie:</t>
        </r>
        <r>
          <rPr>
            <sz val="9"/>
            <color indexed="81"/>
            <rFont val="Tahoma"/>
            <family val="2"/>
          </rPr>
          <t xml:space="preserve">
How isthis working - how do we go from positive to negatiive caarges here?</t>
        </r>
      </text>
    </comment>
    <comment ref="H106" authorId="1">
      <text>
        <r>
          <rPr>
            <b/>
            <sz val="9"/>
            <color indexed="81"/>
            <rFont val="Tahoma"/>
            <family val="2"/>
          </rPr>
          <t>Keith Ritchie:</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thhe  utility needs to be ale to change the values based on this.</t>
        </r>
      </text>
    </comment>
  </commentList>
</comments>
</file>

<file path=xl/comments2.xml><?xml version="1.0" encoding="utf-8"?>
<comments xmlns="http://schemas.openxmlformats.org/spreadsheetml/2006/main">
  <authors>
    <author>Judy But</author>
  </authors>
  <commentList>
    <comment ref="D8" authorId="0">
      <text>
        <r>
          <rPr>
            <b/>
            <sz val="9"/>
            <color indexed="81"/>
            <rFont val="Tahoma"/>
            <family val="2"/>
          </rPr>
          <t>OEB Staff:</t>
        </r>
        <r>
          <rPr>
            <sz val="9"/>
            <color indexed="81"/>
            <rFont val="Tahoma"/>
            <family val="2"/>
          </rPr>
          <t xml:space="preserve">
Please enter the EB-number of the Cost of Service or 
IRM application in which LRAMVA disposition is being sought.</t>
        </r>
      </text>
    </comment>
    <comment ref="H9" author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4" authorId="0">
      <text>
        <r>
          <rPr>
            <b/>
            <sz val="9"/>
            <color indexed="81"/>
            <rFont val="Tahoma"/>
            <family val="2"/>
          </rPr>
          <t>OEB Staff:</t>
        </r>
        <r>
          <rPr>
            <sz val="9"/>
            <color indexed="81"/>
            <rFont val="Tahoma"/>
            <family val="2"/>
          </rPr>
          <t xml:space="preserve">
LDC to link to appropriate periods of the claim from the table below.  For example, link to the years in which LRAM is claimed.</t>
        </r>
      </text>
    </comment>
    <comment ref="H15" authorId="0">
      <text>
        <r>
          <rPr>
            <b/>
            <sz val="9"/>
            <color indexed="81"/>
            <rFont val="Tahoma"/>
            <family val="2"/>
          </rPr>
          <t>OEB Staff:</t>
        </r>
        <r>
          <rPr>
            <sz val="9"/>
            <color indexed="81"/>
            <rFont val="Tahoma"/>
            <family val="2"/>
          </rPr>
          <t xml:space="preserve">
Please insert the number of years the LRAM claim is proposed to be recovered over.</t>
        </r>
      </text>
    </comment>
    <comment ref="B24" authorId="0">
      <text>
        <r>
          <rPr>
            <sz val="9"/>
            <color indexed="81"/>
            <rFont val="Tahoma"/>
            <family val="2"/>
          </rPr>
          <t>LDC to input the cleared amounts to net off from the total claims in row 53.</t>
        </r>
      </text>
    </comment>
    <comment ref="B37" authorId="0">
      <text>
        <r>
          <rPr>
            <sz val="9"/>
            <color indexed="81"/>
            <rFont val="Tahoma"/>
            <family val="2"/>
          </rPr>
          <t>Please link to the appropriate year in</t>
        </r>
        <r>
          <rPr>
            <b/>
            <sz val="9"/>
            <color indexed="81"/>
            <rFont val="Tahoma"/>
            <family val="2"/>
          </rPr>
          <t xml:space="preserve"> Tab 7</t>
        </r>
        <r>
          <rPr>
            <sz val="9"/>
            <color indexed="81"/>
            <rFont val="Tahoma"/>
            <family val="2"/>
          </rPr>
          <t xml:space="preserve"> (Carrying Charges) in which the disposition of carrying charges on LRAM is made.</t>
        </r>
      </text>
    </comment>
    <comment ref="C38" authorId="0">
      <text>
        <r>
          <rPr>
            <sz val="9"/>
            <color indexed="81"/>
            <rFont val="Tahoma"/>
            <family val="2"/>
          </rPr>
          <t xml:space="preserve">LDC to adjust the periods of the LRAM claim as appropriate.
</t>
        </r>
      </text>
    </comment>
  </commentList>
</comments>
</file>

<file path=xl/comments3.xml><?xml version="1.0" encoding="utf-8"?>
<comments xmlns="http://schemas.openxmlformats.org/spreadsheetml/2006/main">
  <authors>
    <author>Judy But</author>
    <author>Bruce Bacon</author>
  </authors>
  <commentList>
    <comment ref="C14" authorId="0">
      <text>
        <r>
          <rPr>
            <b/>
            <sz val="9"/>
            <color indexed="81"/>
            <rFont val="Tahoma"/>
            <family val="2"/>
          </rPr>
          <t>OEB Staff:</t>
        </r>
        <r>
          <rPr>
            <sz val="9"/>
            <color indexed="81"/>
            <rFont val="Tahoma"/>
            <family val="2"/>
          </rPr>
          <t xml:space="preserve">
The LDC should update this table as appropriate to reflect approved CDM savings in the last cost of service application.  Input 0 if no CDM savings were included in the load forecast.  Hypothetical numbers are provided.</t>
        </r>
      </text>
    </comment>
    <comment ref="C18" authorId="0">
      <text>
        <r>
          <rPr>
            <b/>
            <sz val="9"/>
            <color indexed="81"/>
            <rFont val="Tahoma"/>
            <family val="2"/>
          </rPr>
          <t>OEB Staff:
Table 2</t>
        </r>
        <r>
          <rPr>
            <sz val="9"/>
            <color indexed="81"/>
            <rFont val="Tahoma"/>
            <family val="2"/>
          </rPr>
          <t xml:space="preserve"> should be populated with the CDM savings approved in the last cost of service application.</t>
        </r>
      </text>
    </comment>
    <comment ref="C26" authorId="0">
      <text>
        <r>
          <rPr>
            <b/>
            <sz val="9"/>
            <color indexed="81"/>
            <rFont val="Tahoma"/>
            <family val="2"/>
          </rPr>
          <t>OEB Staff</t>
        </r>
        <r>
          <rPr>
            <sz val="9"/>
            <color indexed="81"/>
            <rFont val="Tahoma"/>
            <family val="2"/>
          </rPr>
          <t>:
The default value is 0 as the LDC may not have included CDM in the load forecast.  The utility should adjust values as required.</t>
        </r>
      </text>
    </comment>
    <comment ref="B28" authorId="1">
      <text>
        <r>
          <rPr>
            <b/>
            <sz val="9"/>
            <color indexed="81"/>
            <rFont val="Tahoma"/>
            <family val="2"/>
          </rPr>
          <t>Bruce Bacon:</t>
        </r>
        <r>
          <rPr>
            <sz val="9"/>
            <color indexed="81"/>
            <rFont val="Tahoma"/>
            <family val="2"/>
          </rPr>
          <t xml:space="preserve">
As per settlement agreement EB-2011-0099</t>
        </r>
      </text>
    </comment>
    <comment ref="B29" authorId="1">
      <text>
        <r>
          <rPr>
            <b/>
            <sz val="9"/>
            <color indexed="81"/>
            <rFont val="Tahoma"/>
            <family val="2"/>
          </rPr>
          <t>Bruce Bacon:</t>
        </r>
        <r>
          <rPr>
            <sz val="9"/>
            <color indexed="81"/>
            <rFont val="Tahoma"/>
            <family val="2"/>
          </rPr>
          <t xml:space="preserve">
As per settlement agreement EB-2011-0099</t>
        </r>
      </text>
    </comment>
  </commentList>
</comments>
</file>

<file path=xl/comments4.xml><?xml version="1.0" encoding="utf-8"?>
<comments xmlns="http://schemas.openxmlformats.org/spreadsheetml/2006/main">
  <authors>
    <author>Judy But</author>
  </authors>
  <commentList>
    <comment ref="D16" authorId="0">
      <text>
        <r>
          <rPr>
            <b/>
            <sz val="9"/>
            <color indexed="81"/>
            <rFont val="Tahoma"/>
            <family val="2"/>
          </rPr>
          <t>OEB Staff:</t>
        </r>
        <r>
          <rPr>
            <sz val="9"/>
            <color indexed="81"/>
            <rFont val="Tahoma"/>
            <family val="2"/>
          </rPr>
          <t xml:space="preserve">
These are example rate years.  The utility should update as appropriate.</t>
        </r>
      </text>
    </comment>
  </commentList>
</comments>
</file>

<file path=xl/comments5.xml><?xml version="1.0" encoding="utf-8"?>
<comments xmlns="http://schemas.openxmlformats.org/spreadsheetml/2006/main">
  <authors>
    <author>Judy But</author>
  </authors>
  <commentList>
    <comment ref="F19" authorId="0">
      <text>
        <r>
          <rPr>
            <b/>
            <sz val="9"/>
            <color indexed="81"/>
            <rFont val="Tahoma"/>
            <family val="2"/>
          </rPr>
          <t>OEB Staff:</t>
        </r>
        <r>
          <rPr>
            <sz val="9"/>
            <color indexed="81"/>
            <rFont val="Tahoma"/>
            <family val="2"/>
          </rPr>
          <t xml:space="preserve">
LDCs to update the IESO approved savings by program as appropriate.</t>
        </r>
      </text>
    </comment>
    <comment ref="I20" authorId="0">
      <text>
        <r>
          <rPr>
            <b/>
            <sz val="9"/>
            <color indexed="81"/>
            <rFont val="Tahoma"/>
            <family val="2"/>
          </rPr>
          <t>OEB Staff:</t>
        </r>
        <r>
          <rPr>
            <sz val="9"/>
            <color indexed="81"/>
            <rFont val="Tahoma"/>
            <family val="2"/>
          </rPr>
          <t xml:space="preserve">
LDC to adjust the rate allocations by class (columns h to n).  Please insert IESO verified savings for applicable programs (columns f to g).  Hypothetical numbers are provided.</t>
        </r>
      </text>
    </comment>
    <comment ref="O20" authorId="0">
      <text>
        <r>
          <rPr>
            <b/>
            <sz val="9"/>
            <color indexed="81"/>
            <rFont val="Tahoma"/>
            <family val="2"/>
          </rPr>
          <t>OEB Staff:</t>
        </r>
        <r>
          <rPr>
            <sz val="9"/>
            <color indexed="81"/>
            <rFont val="Tahoma"/>
            <family val="2"/>
          </rPr>
          <t xml:space="preserve">
Update the rate classes as appropriate.</t>
        </r>
      </text>
    </comment>
    <comment ref="C30" authorId="0">
      <text>
        <r>
          <rPr>
            <b/>
            <sz val="9"/>
            <color indexed="81"/>
            <rFont val="Tahoma"/>
            <family val="2"/>
          </rPr>
          <t>OEB Staff:</t>
        </r>
        <r>
          <rPr>
            <sz val="9"/>
            <color indexed="81"/>
            <rFont val="Tahoma"/>
            <family val="2"/>
          </rPr>
          <t xml:space="preserve">
Adjustments should be applied to the year that LRAM is claimed was related to.  For example, adjustments to 2011 results should be shown as part of the calculation of 2011 lost revenues.</t>
        </r>
      </text>
    </comment>
    <comment ref="H67" authorId="0">
      <text>
        <r>
          <rPr>
            <b/>
            <sz val="9"/>
            <color indexed="81"/>
            <rFont val="Tahoma"/>
            <family val="2"/>
          </rPr>
          <t>OEB Staff:</t>
        </r>
        <r>
          <rPr>
            <sz val="9"/>
            <color indexed="81"/>
            <rFont val="Tahoma"/>
            <family val="2"/>
          </rPr>
          <t xml:space="preserve">
Excludes DR (Demand Response) programs</t>
        </r>
      </text>
    </comment>
    <comment ref="C69" authorId="0">
      <text>
        <r>
          <rPr>
            <b/>
            <sz val="9"/>
            <color indexed="81"/>
            <rFont val="Tahoma"/>
            <family val="2"/>
          </rPr>
          <t>OEB Staff:</t>
        </r>
        <r>
          <rPr>
            <sz val="9"/>
            <color indexed="81"/>
            <rFont val="Tahoma"/>
            <family val="2"/>
          </rPr>
          <t xml:space="preserve">
Building Commissioning savings do not persist past the first year. For the demand savings from energy efficiency programs, the savings are realized in each of the 12 months and persist for the length of the effective useful life. </t>
        </r>
      </text>
    </comment>
    <comment ref="C73" authorId="0">
      <text>
        <r>
          <rPr>
            <b/>
            <sz val="9"/>
            <color indexed="81"/>
            <rFont val="Tahoma"/>
            <family val="2"/>
          </rPr>
          <t>OEB Staff:</t>
        </r>
        <r>
          <rPr>
            <sz val="9"/>
            <color indexed="81"/>
            <rFont val="Tahoma"/>
            <family val="2"/>
          </rPr>
          <t xml:space="preserve">
Persisting savings will be applied for subsequent years when determining total LRAM claims.</t>
        </r>
      </text>
    </comment>
    <comment ref="H76" authorId="0">
      <text>
        <r>
          <rPr>
            <b/>
            <sz val="9"/>
            <color indexed="81"/>
            <rFont val="Tahoma"/>
            <family val="2"/>
          </rPr>
          <t>OEB Staff:</t>
        </r>
        <r>
          <rPr>
            <sz val="9"/>
            <color indexed="81"/>
            <rFont val="Tahoma"/>
            <family val="2"/>
          </rPr>
          <t xml:space="preserve">
LDC to multiply the energy savings by the applicable IESO persistence rates.  LDC to input in Tab 5.</t>
        </r>
      </text>
    </comment>
    <comment ref="C300" authorId="0">
      <text>
        <r>
          <rPr>
            <b/>
            <sz val="9"/>
            <color indexed="81"/>
            <rFont val="Tahoma"/>
            <family val="2"/>
          </rPr>
          <t>OEB Staff:</t>
        </r>
        <r>
          <rPr>
            <sz val="9"/>
            <color indexed="81"/>
            <rFont val="Tahoma"/>
            <family val="2"/>
          </rPr>
          <t xml:space="preserve">
Potential issue:  For LDCs that have been approved 2014 LRAM amounts, but did not have adjustments to 2014, and learned of the adjustments in 2015, this will create a retrospective adjustment to claim the difference.  Going forward, LDCs may want to wait until the results for any given year, including adjustments, are verified to avoid filing for recovery of lost revenues from the same period in two seperate applications.  However, there is no requirement to delay filing an LRAMVA application due to adjustments not being available.</t>
        </r>
      </text>
    </comment>
    <comment ref="H303" authorId="0">
      <text>
        <r>
          <rPr>
            <b/>
            <sz val="9"/>
            <color indexed="81"/>
            <rFont val="Tahoma"/>
            <family val="2"/>
          </rPr>
          <t>OEB Staff:</t>
        </r>
        <r>
          <rPr>
            <sz val="9"/>
            <color indexed="81"/>
            <rFont val="Tahoma"/>
            <family val="2"/>
          </rPr>
          <t xml:space="preserve">
Adjust formulas as needed.</t>
        </r>
      </text>
    </comment>
    <comment ref="I303" authorId="0">
      <text>
        <r>
          <rPr>
            <b/>
            <sz val="9"/>
            <color indexed="81"/>
            <rFont val="Tahoma"/>
            <family val="2"/>
          </rPr>
          <t>OEB Staff:</t>
        </r>
        <r>
          <rPr>
            <sz val="9"/>
            <color indexed="81"/>
            <rFont val="Tahoma"/>
            <family val="2"/>
          </rPr>
          <t xml:space="preserve">
Adjust formulas as needed.</t>
        </r>
      </text>
    </comment>
    <comment ref="J304" authorId="0">
      <text>
        <r>
          <rPr>
            <b/>
            <sz val="9"/>
            <color indexed="81"/>
            <rFont val="Tahoma"/>
            <family val="2"/>
          </rPr>
          <t>OEB Staff:</t>
        </r>
        <r>
          <rPr>
            <sz val="9"/>
            <color indexed="81"/>
            <rFont val="Tahoma"/>
            <family val="2"/>
          </rPr>
          <t xml:space="preserve">
Adjust formulas as needed.</t>
        </r>
      </text>
    </comment>
  </commentList>
</comments>
</file>

<file path=xl/comments6.xml><?xml version="1.0" encoding="utf-8"?>
<comments xmlns="http://schemas.openxmlformats.org/spreadsheetml/2006/main">
  <authors>
    <author>Judy But</author>
  </authors>
  <commentList>
    <comment ref="I16" authorId="0">
      <text>
        <r>
          <rPr>
            <b/>
            <sz val="9"/>
            <color indexed="81"/>
            <rFont val="Tahoma"/>
            <family val="2"/>
          </rPr>
          <t>OEB Staff:</t>
        </r>
        <r>
          <rPr>
            <sz val="9"/>
            <color indexed="81"/>
            <rFont val="Tahoma"/>
            <family val="2"/>
          </rPr>
          <t xml:space="preserve">
LDC to adjust the rate allocations by class (columns h to n).  Please insert IESO verified savings for applicable programs (columns f to g). </t>
        </r>
      </text>
    </comment>
    <comment ref="H113" authorId="0">
      <text>
        <r>
          <rPr>
            <b/>
            <sz val="9"/>
            <color indexed="81"/>
            <rFont val="Tahoma"/>
            <family val="2"/>
          </rPr>
          <t>OEB Staff:</t>
        </r>
        <r>
          <rPr>
            <sz val="9"/>
            <color indexed="81"/>
            <rFont val="Tahoma"/>
            <family val="2"/>
          </rPr>
          <t xml:space="preserve">
Adjust formulas as needed.</t>
        </r>
      </text>
    </comment>
    <comment ref="I113" authorId="0">
      <text>
        <r>
          <rPr>
            <b/>
            <sz val="9"/>
            <color indexed="81"/>
            <rFont val="Tahoma"/>
            <family val="2"/>
          </rPr>
          <t>OEB Staff:</t>
        </r>
        <r>
          <rPr>
            <sz val="9"/>
            <color indexed="81"/>
            <rFont val="Tahoma"/>
            <family val="2"/>
          </rPr>
          <t xml:space="preserve">
Adjust formulas as needed.</t>
        </r>
      </text>
    </comment>
    <comment ref="N113" authorId="0">
      <text>
        <r>
          <rPr>
            <b/>
            <sz val="9"/>
            <color indexed="81"/>
            <rFont val="Tahoma"/>
            <family val="2"/>
          </rPr>
          <t>OEB Staff:</t>
        </r>
        <r>
          <rPr>
            <sz val="9"/>
            <color indexed="81"/>
            <rFont val="Tahoma"/>
            <family val="2"/>
          </rPr>
          <t xml:space="preserve">
Adjust formulas as needed.</t>
        </r>
      </text>
    </comment>
    <comment ref="J114" authorId="0">
      <text>
        <r>
          <rPr>
            <b/>
            <sz val="9"/>
            <color indexed="81"/>
            <rFont val="Tahoma"/>
            <family val="2"/>
          </rPr>
          <t>OEB Staff:</t>
        </r>
        <r>
          <rPr>
            <sz val="9"/>
            <color indexed="81"/>
            <rFont val="Tahoma"/>
            <family val="2"/>
          </rPr>
          <t xml:space="preserve">
Adjust formulas as needed.</t>
        </r>
      </text>
    </comment>
    <comment ref="C115" authorId="0">
      <text>
        <r>
          <rPr>
            <b/>
            <sz val="9"/>
            <color indexed="81"/>
            <rFont val="Tahoma"/>
            <family val="2"/>
          </rPr>
          <t>OEB Staff:</t>
        </r>
        <r>
          <rPr>
            <sz val="9"/>
            <color indexed="81"/>
            <rFont val="Tahoma"/>
            <family val="2"/>
          </rPr>
          <t xml:space="preserve">
Building Commissioning savings do not persist past the first year. For the demand savings from energy efficiency programs, the savings are realized in each of the 12 months and persist for the length of the effective useful life. </t>
        </r>
      </text>
    </comment>
    <comment ref="C119" authorId="0">
      <text>
        <r>
          <rPr>
            <b/>
            <sz val="9"/>
            <color indexed="81"/>
            <rFont val="Tahoma"/>
            <family val="2"/>
          </rPr>
          <t>OEB Staff:</t>
        </r>
        <r>
          <rPr>
            <sz val="9"/>
            <color indexed="81"/>
            <rFont val="Tahoma"/>
            <family val="2"/>
          </rPr>
          <t xml:space="preserve">
Please use the applicable information for legacy program persistence into the 2015-2020 term, as provided by IESO.</t>
        </r>
      </text>
    </comment>
  </commentList>
</comments>
</file>

<file path=xl/comments7.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Same comments about colours and which cells are fixed formulas as on previosu sheet.</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8.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2" authorId="1">
      <text>
        <r>
          <rPr>
            <sz val="9"/>
            <color indexed="81"/>
            <rFont val="Tahoma"/>
            <family val="2"/>
          </rPr>
          <t>Adjust formulas as needed.</t>
        </r>
      </text>
    </comment>
    <comment ref="I112" authorId="1">
      <text>
        <r>
          <rPr>
            <sz val="9"/>
            <color indexed="81"/>
            <rFont val="Tahoma"/>
            <family val="2"/>
          </rPr>
          <t>Adjust formulas as needed.</t>
        </r>
      </text>
    </comment>
    <comment ref="N112" authorId="2">
      <text>
        <r>
          <rPr>
            <b/>
            <sz val="9"/>
            <color indexed="81"/>
            <rFont val="Tahoma"/>
            <family val="2"/>
          </rPr>
          <t>Keith Ritchie:</t>
        </r>
        <r>
          <rPr>
            <sz val="9"/>
            <color indexed="81"/>
            <rFont val="Tahoma"/>
            <family val="2"/>
          </rPr>
          <t xml:space="preserve">
Ibid, regarding colours.</t>
        </r>
      </text>
    </comment>
    <comment ref="J113" authorId="1">
      <text>
        <r>
          <rPr>
            <sz val="9"/>
            <color indexed="81"/>
            <rFont val="Tahoma"/>
            <family val="2"/>
          </rPr>
          <t>Adjust formulas as needed.</t>
        </r>
      </text>
    </comment>
    <comment ref="C114"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8" authorId="1">
      <text>
        <r>
          <rPr>
            <sz val="9"/>
            <color indexed="81"/>
            <rFont val="Tahoma"/>
            <family val="2"/>
          </rPr>
          <t>Please use the applicable information for legacy program persistence into the 2015-2020 term, as provided by IESO.</t>
        </r>
      </text>
    </comment>
  </commentList>
</comments>
</file>

<file path=xl/comments9.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sharedStrings.xml><?xml version="1.0" encoding="utf-8"?>
<sst xmlns="http://schemas.openxmlformats.org/spreadsheetml/2006/main" count="2084" uniqueCount="518">
  <si>
    <t>Initiative</t>
  </si>
  <si>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</si>
  <si>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</si>
  <si>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</si>
  <si>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</si>
  <si>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</si>
  <si>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</si>
  <si>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</si>
  <si>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</si>
  <si>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</si>
  <si>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</si>
  <si>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</si>
  <si>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</si>
  <si>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</si>
  <si>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</si>
  <si>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</si>
  <si>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</si>
  <si>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</si>
  <si>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</si>
  <si>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</si>
  <si>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</si>
  <si>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Implementation Period</t>
  </si>
  <si>
    <t>2011 - Verified</t>
  </si>
  <si>
    <t>Energy Audit</t>
  </si>
  <si>
    <t>  </t>
  </si>
  <si>
    <t>Direct Install Lighting</t>
  </si>
  <si>
    <t>Residential Demand Response (IHD)</t>
  </si>
  <si>
    <t>Retrofit</t>
  </si>
  <si>
    <t>Building Commissioning</t>
  </si>
  <si>
    <t>New Construction</t>
  </si>
  <si>
    <t>Small Commercial Demand Response (switch/pstat)*</t>
  </si>
  <si>
    <t>Small Commercial Demand Response (IHD)</t>
  </si>
  <si>
    <t>2012 - Verified</t>
  </si>
  <si>
    <t>Residential Demand Response (switch/pstat)</t>
  </si>
  <si>
    <t>Verified</t>
  </si>
  <si>
    <t>Total</t>
  </si>
  <si>
    <t>kWh</t>
  </si>
  <si>
    <t>kW</t>
  </si>
  <si>
    <t>Residential</t>
  </si>
  <si>
    <t>$</t>
  </si>
  <si>
    <t>General Service &lt;50 kW</t>
  </si>
  <si>
    <t>Sentinel Lighting</t>
  </si>
  <si>
    <t>Street Lighting</t>
  </si>
  <si>
    <t>Unmetered Scattered Load</t>
  </si>
  <si>
    <t>Persistence Factor (GWh)</t>
  </si>
  <si>
    <t>Results Status</t>
  </si>
  <si>
    <t xml:space="preserve">Net Incremental Peak Demand Savings (kW) </t>
  </si>
  <si>
    <t>2011 kW Saved</t>
  </si>
  <si>
    <t>2011 kWh Saved</t>
  </si>
  <si>
    <t>Description</t>
  </si>
  <si>
    <t>2011 Forecast</t>
  </si>
  <si>
    <t>2012 Forecast</t>
  </si>
  <si>
    <t>2013 Forecast</t>
  </si>
  <si>
    <t>2013 Actuals</t>
  </si>
  <si>
    <t>2014 Forecast</t>
  </si>
  <si>
    <t>2014 Actuals</t>
  </si>
  <si>
    <t>Forecast Year</t>
  </si>
  <si>
    <t>Rate Class</t>
  </si>
  <si>
    <t>Billing Unit</t>
  </si>
  <si>
    <t>#</t>
  </si>
  <si>
    <t>Rate Allocation for LRAMVA</t>
  </si>
  <si>
    <t>Residential Demand Response</t>
  </si>
  <si>
    <t>Commercial Demand Response (part of residential program)</t>
  </si>
  <si>
    <t>Lost Revenue in 2011</t>
  </si>
  <si>
    <t>2011 Savings Persisting in 2012</t>
  </si>
  <si>
    <t>2011 Savings Persisting in 2013</t>
  </si>
  <si>
    <t>2011 Savings Persisting in 2014</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</si>
  <si>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</si>
  <si>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</si>
  <si>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</si>
  <si>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</si>
  <si>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</si>
  <si>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</si>
  <si>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</si>
  <si>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</si>
  <si>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</si>
  <si>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</si>
  <si>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</si>
  <si>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</si>
  <si>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</si>
  <si>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</si>
  <si>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</si>
  <si>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</si>
  <si>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</si>
  <si>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</si>
  <si>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</si>
  <si>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</si>
  <si>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</si>
  <si>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</si>
  <si>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</si>
  <si>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</si>
  <si>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</si>
  <si>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</si>
  <si>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</si>
  <si>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kW Saved</t>
  </si>
  <si>
    <t>2012 kWh Saved</t>
  </si>
  <si>
    <t>2012 Savings Persisting in 2013</t>
  </si>
  <si>
    <t>2012 Savings Persisting in 2014</t>
  </si>
  <si>
    <t>Total Lost Revenue in 2012</t>
  </si>
  <si>
    <t>Total Lost Revenue in 2013</t>
  </si>
  <si>
    <t>2013 kW Saved</t>
  </si>
  <si>
    <t>2013 kWh Saved</t>
  </si>
  <si>
    <t>2013 Savings Persisting in 2014</t>
  </si>
  <si>
    <t>2014 kW Saved</t>
  </si>
  <si>
    <t>2014 kWh Saved</t>
  </si>
  <si>
    <t>LDC Custom Programs</t>
  </si>
  <si>
    <t>Other</t>
  </si>
  <si>
    <t>Time-of-Use Savings</t>
  </si>
  <si>
    <t>Program Enabled Savings</t>
  </si>
  <si>
    <t>General Service 50 - 999 kW</t>
  </si>
  <si>
    <t>General Service 1,000 - 4,999 kW</t>
  </si>
  <si>
    <t>May 1, 2010
to
Apr 30, 2011</t>
  </si>
  <si>
    <t>Pro-ratio of Rates (months) - Period 1</t>
  </si>
  <si>
    <t>Pro-ratio of Rates (months) - Period 2</t>
  </si>
  <si>
    <t>May 1, 2013
to
Apr 30, 2014</t>
  </si>
  <si>
    <t>May 1, 2014
to
Apr 30, 2015</t>
  </si>
  <si>
    <t>% of Billed</t>
  </si>
  <si>
    <t>Adjusted Billed kWh with CDM Applied</t>
  </si>
  <si>
    <t>CDM kW Reduction</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</si>
  <si>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</si>
  <si>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</si>
  <si>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</si>
  <si>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</si>
  <si>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</si>
  <si>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</si>
  <si>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</si>
  <si>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</si>
  <si>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</si>
  <si>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</si>
  <si>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</si>
  <si>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</si>
  <si>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</si>
  <si>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</si>
  <si>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</si>
  <si>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</si>
  <si>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</si>
  <si>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</si>
  <si>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</si>
  <si>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</si>
  <si>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</si>
  <si>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</si>
  <si>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2011-2014+2015 Extension Legacy Framework Programs</t>
  </si>
  <si>
    <t>Residential Program</t>
  </si>
  <si>
    <t>Coupon Initiative</t>
  </si>
  <si>
    <t>Bi-Annual Retailer Event Initiative</t>
  </si>
  <si>
    <t>Appliance Retirement Initiative</t>
  </si>
  <si>
    <t>Appliance Exchange Initiative</t>
  </si>
  <si>
    <t>HVAC Incentives Initaitive</t>
  </si>
  <si>
    <t>Residential New Construction and Major Renovation Initiative</t>
  </si>
  <si>
    <t>Commercial &amp; Institutional Program</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</si>
  <si>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</si>
  <si>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</si>
  <si>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</si>
  <si>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</si>
  <si>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</si>
  <si>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</si>
  <si>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</si>
  <si>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</si>
  <si>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</si>
  <si>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</si>
  <si>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Pilots</t>
  </si>
  <si>
    <t>Loblaws Pilot</t>
  </si>
  <si>
    <t>Social Benchmarking Pliot</t>
  </si>
  <si>
    <t>Conservation Fund Pilot - SEG</t>
  </si>
  <si>
    <t>Conservation Fund Pilot - EnerNOC</t>
  </si>
  <si>
    <t>2015-2020 Conservation First Framework Programs</t>
  </si>
  <si>
    <t>Residential Province-Wide Programs</t>
  </si>
  <si>
    <t>Save on Energy Coupon Program</t>
  </si>
  <si>
    <t>Save on Energy Heating and Cooling Program</t>
  </si>
  <si>
    <t>Save on Energy New Construction Program</t>
  </si>
  <si>
    <t>Save on Energy Home Assistance Program</t>
  </si>
  <si>
    <t>Non-Residential Province-Wide Programs</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</si>
  <si>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</si>
  <si>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</si>
  <si>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</si>
  <si>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</si>
  <si>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</si>
  <si>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</si>
  <si>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</si>
  <si>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</si>
  <si>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Local &amp; Regional Programs</t>
  </si>
  <si>
    <t>Business Refrigeration Local Program</t>
  </si>
  <si>
    <t>First Nation Conservation Local Program</t>
  </si>
  <si>
    <t>Social Benchmarking Local Program</t>
  </si>
  <si>
    <t>Pilot Programs</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</si>
  <si>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</si>
  <si>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</si>
  <si>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</si>
  <si>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</si>
  <si>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</si>
  <si>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</si>
  <si>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</si>
  <si>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</si>
  <si>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</si>
  <si>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</si>
  <si>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</si>
  <si>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</si>
  <si>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</si>
  <si>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</si>
  <si>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Distribution Rates</t>
  </si>
  <si>
    <t>2011 Actuals</t>
  </si>
  <si>
    <t>2012 Actuals</t>
  </si>
  <si>
    <t>Net Incremental Energy Savings (kWh)</t>
  </si>
  <si>
    <t>2013 - Verified</t>
  </si>
  <si>
    <t>2014 - Verified</t>
  </si>
  <si>
    <t>Months of Demand Savings</t>
  </si>
  <si>
    <t>Total Lost Revenue in 2014</t>
  </si>
  <si>
    <t>Carrying Charges by Rate Class</t>
  </si>
  <si>
    <t>Exhibit</t>
  </si>
  <si>
    <t>Schedule</t>
  </si>
  <si>
    <t>Tab</t>
  </si>
  <si>
    <t>File Number</t>
  </si>
  <si>
    <t>Page</t>
  </si>
  <si>
    <t>2015 kWh saved</t>
  </si>
  <si>
    <t>2015 kW saved</t>
  </si>
  <si>
    <t>2015 - Verified</t>
  </si>
  <si>
    <t>2016 - Verified</t>
  </si>
  <si>
    <t>2017 - Verified</t>
  </si>
  <si>
    <t>2018 - Verified</t>
  </si>
  <si>
    <t>2019 - Verified</t>
  </si>
  <si>
    <t>2020 - Verified</t>
  </si>
  <si>
    <t>Total kWh</t>
  </si>
  <si>
    <t>Total Lost Revenue in 2015</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</si>
  <si>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</si>
  <si>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</si>
  <si>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</si>
  <si>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</si>
  <si>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</si>
  <si>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</si>
  <si>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</si>
  <si>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</si>
  <si>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</si>
  <si>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</si>
  <si>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</si>
  <si>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</si>
  <si>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</si>
  <si>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</si>
  <si>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</si>
  <si>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</si>
  <si>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</si>
  <si>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</si>
  <si>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</si>
  <si>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To apply persistence factors to previous year's savings, this can be determined by taking the ratio of verified savings to the savings that occurred in the first year the program began.   Please update the summary tables (highlighted blue boxes) with the verified results provided by the IESO.  For 2011-2014 programs, these tables refer to Tables 4 and 5 (Summary Achievement Against CDM Targets).  The verified results include adjustments.</t>
  </si>
  <si>
    <t>Lost Revenue in 2016 from 2011 programs</t>
  </si>
  <si>
    <t>Lost Revenue in 2016 from 2012 programs</t>
  </si>
  <si>
    <t>Lost Revenue in 2016 from 2013 programs</t>
  </si>
  <si>
    <t>Lost Revenue in 2016 from 2014 programs</t>
  </si>
  <si>
    <t>Lost Revenue in 2016 from 2015 programs</t>
  </si>
  <si>
    <t>Total Lost Revenue in 2016</t>
  </si>
  <si>
    <t>2016 Savings Persisting in 2017</t>
  </si>
  <si>
    <t>2016 Savings Persisting in 2018</t>
  </si>
  <si>
    <t>2016 Savings Persisting in 2019</t>
  </si>
  <si>
    <t>2016 Savings Persisting in 2020</t>
  </si>
  <si>
    <t>Lost Revenue in 2016 from 2016 programs</t>
  </si>
  <si>
    <t>True-up</t>
  </si>
  <si>
    <t>Adjustments to 2011 results (if any)</t>
  </si>
  <si>
    <t>Adjustments to 2012 results (if any)</t>
  </si>
  <si>
    <t>Adjustments to 2013 results (if any)</t>
  </si>
  <si>
    <t>Adjustments to 2014 results (if any)</t>
  </si>
  <si>
    <t>Adjustments to 2015 results (if any)</t>
  </si>
  <si>
    <t>This form may need to be updated with IESO data on persistence of 2011-2014 programs into 2015-2020 term.</t>
  </si>
  <si>
    <t xml:space="preserve">Total GS &gt; 50 kW </t>
  </si>
  <si>
    <t>Total GS &gt; 50 kW excluding Building Commissioning</t>
  </si>
  <si>
    <t>Persistence Factor (MW)</t>
  </si>
  <si>
    <t>Adjustments to 2016 results (if any)</t>
  </si>
  <si>
    <t xml:space="preserve">2015 Lost Revenues Work Form </t>
  </si>
  <si>
    <t xml:space="preserve">2016 Lost Revenues Work Form </t>
  </si>
  <si>
    <t xml:space="preserve">2017 Lost Revenues Work Form </t>
  </si>
  <si>
    <t>Adjustments to 2017 results (if any)</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</si>
  <si>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</si>
  <si>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</si>
  <si>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</si>
  <si>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</si>
  <si>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</si>
  <si>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</si>
  <si>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Total Lost Revenue in 2017</t>
  </si>
  <si>
    <t>2017 Savings Persisting in 2018</t>
  </si>
  <si>
    <t>2017 Savings Persisting in 2019</t>
  </si>
  <si>
    <t>2017 Savings Persisting in 2020</t>
  </si>
  <si>
    <t>Lost Revenue in 2017 from 2017 programs</t>
  </si>
  <si>
    <t xml:space="preserve">2018 Lost Revenues Work Form </t>
  </si>
  <si>
    <t>Adjustments to 2018 results (if any)</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</si>
  <si>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</si>
  <si>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</si>
  <si>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</si>
  <si>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</si>
  <si>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</si>
  <si>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</si>
  <si>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</si>
  <si>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</si>
  <si>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 in 2018</t>
  </si>
  <si>
    <t>2018 Savings Persisting in 2019</t>
  </si>
  <si>
    <t>2018 Savings Persisting in 2020</t>
  </si>
  <si>
    <t>Total LRAMVA Balance</t>
  </si>
  <si>
    <t xml:space="preserve">2019 Lost Revenues Work Form </t>
  </si>
  <si>
    <t>Adjustments to 2019 results (if any)</t>
  </si>
  <si>
    <t>Total Lost Revenue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</si>
  <si>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</si>
  <si>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</si>
  <si>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</si>
  <si>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</si>
  <si>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</si>
  <si>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</si>
  <si>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</si>
  <si>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</si>
  <si>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</si>
  <si>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</si>
  <si>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 xml:space="preserve">2020 Lost Revenues Work Form </t>
  </si>
  <si>
    <t>Total Lost Revenue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</si>
  <si>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</si>
  <si>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</si>
  <si>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</si>
  <si>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</si>
  <si>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</si>
  <si>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</si>
  <si>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</si>
  <si>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</si>
  <si>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</si>
  <si>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</si>
  <si>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Total GS &gt; 50 kW</t>
  </si>
  <si>
    <t>Adjustments to 2020 results (if any)</t>
  </si>
  <si>
    <t>Distribution Rate in 2011</t>
  </si>
  <si>
    <t>Distribution Rate in 2012</t>
  </si>
  <si>
    <t>Distribution Rate in 2013</t>
  </si>
  <si>
    <t>Distribution Rate in 2014</t>
  </si>
  <si>
    <t>Distribution Rate in 2015</t>
  </si>
  <si>
    <t>Distribution Rate in 2016</t>
  </si>
  <si>
    <t>Distribution Rate in 2017</t>
  </si>
  <si>
    <t>Distribution Rate in 2018</t>
  </si>
  <si>
    <t>Distribution Rate in 2019</t>
  </si>
  <si>
    <t>Distribution Rate in 2020</t>
  </si>
  <si>
    <t>2.  CDM Allocation</t>
  </si>
  <si>
    <t>3.  Distribution Rates</t>
  </si>
  <si>
    <t>4.  2011-14 LRAM</t>
  </si>
  <si>
    <t>7.  Carrying Charges</t>
  </si>
  <si>
    <t>CDM Allocation</t>
  </si>
  <si>
    <t>1.  LRAMVA Summary</t>
  </si>
  <si>
    <t>LRAMVA Summary</t>
  </si>
  <si>
    <t>Legend</t>
  </si>
  <si>
    <t>Auto Populated Cells (White)</t>
  </si>
  <si>
    <t xml:space="preserve">    Description</t>
  </si>
  <si>
    <t>Generic LRAMVA Work Forms</t>
  </si>
  <si>
    <t>Table 5.  Distribution Volumetric Rate by Billing Period</t>
  </si>
  <si>
    <t>EB-2014-xxxx</t>
  </si>
  <si>
    <t>EB-2015-xxxx</t>
  </si>
  <si>
    <t>EB-2016-xxxx</t>
  </si>
  <si>
    <t>Table 2.   CDM Savings Targets in Load Forecast</t>
  </si>
  <si>
    <t>CDM Savings Target Allocation by Rate Class</t>
  </si>
  <si>
    <t>kWh (check)</t>
  </si>
  <si>
    <t xml:space="preserve">Please update the template as needed or replace this spreadsheet with an existing templates that estimated savings in CDM forecast. </t>
  </si>
  <si>
    <t>Table 1.  Annual and Total LRAMVA by Rate Class</t>
  </si>
  <si>
    <r>
      <rPr>
        <b/>
        <sz val="11"/>
        <rFont val="Arial"/>
        <family val="2"/>
      </rPr>
      <t>Tables 2, 3 and 4</t>
    </r>
    <r>
      <rPr>
        <sz val="11"/>
        <rFont val="Arial"/>
        <family val="2"/>
      </rPr>
      <t xml:space="preserve"> include the CDM savings and allocation by rate class that were included in the load forecast.</t>
    </r>
  </si>
  <si>
    <t>Decision &amp; Orders for Approved Volumetric Rates:</t>
  </si>
  <si>
    <r>
      <rPr>
        <b/>
        <sz val="11"/>
        <rFont val="Arial"/>
        <family val="2"/>
      </rPr>
      <t>Tables 5 and 6</t>
    </r>
    <r>
      <rPr>
        <sz val="11"/>
        <rFont val="Arial"/>
        <family val="2"/>
      </rPr>
      <t xml:space="preserve"> include a historical account of distribution rates that were used to calculate lost revenues.</t>
    </r>
  </si>
  <si>
    <t>Persistence Rates</t>
  </si>
  <si>
    <t>2011-2014 Lost Revenues Work Form</t>
  </si>
  <si>
    <t xml:space="preserve">Demand Response (DR3) Savings should generally not be included with the LRAMVA calculation, unless suported by empirical evidence </t>
  </si>
  <si>
    <t xml:space="preserve">Table 7.  2011 Lost Revenues Work Form </t>
  </si>
  <si>
    <t xml:space="preserve">Table 8.  2012 Lost Revenues Work Form </t>
  </si>
  <si>
    <t xml:space="preserve">Table 9.  2013 Lost Revenues Work Form </t>
  </si>
  <si>
    <t xml:space="preserve">Table 10.  2014 Lost Revenues Work Form </t>
  </si>
  <si>
    <t xml:space="preserve">LDC to adjust the rate allocations by class (columns h to n).  Please insert IESO verified savings for applicable programs (columns f to g).  </t>
  </si>
  <si>
    <t>Adjustments will apply to the year that LRAM is claimed.</t>
  </si>
  <si>
    <t>Please see revised LRAM policy related to peak demand savings, issued by the OEB in EB-2016-0182.</t>
  </si>
  <si>
    <t>Annual Net Peak Savings (MW)</t>
  </si>
  <si>
    <t>Annual Net Energy Savings (GWh)</t>
  </si>
  <si>
    <r>
      <rPr>
        <b/>
        <sz val="11"/>
        <rFont val="Arial"/>
        <family val="2"/>
      </rPr>
      <t>Tables 19 and 20</t>
    </r>
    <r>
      <rPr>
        <sz val="11"/>
        <rFont val="Arial"/>
        <family val="2"/>
      </rPr>
      <t xml:space="preserve"> includes the carrying charges related to the LRAMVA claim that is being made.</t>
    </r>
  </si>
  <si>
    <t>LDCs are only eligible to apply for lost revenues until they have rebased.  Lost revenues for the period prior to rebasing should be included within the LDCs load forecast on a go forward basis.</t>
  </si>
  <si>
    <t>User Inputs (Green)</t>
  </si>
  <si>
    <t xml:space="preserve">Approved Deferral and Variance Accounts </t>
  </si>
  <si>
    <t>2015 Q3</t>
  </si>
  <si>
    <t>2015 Q4</t>
  </si>
  <si>
    <t>2011-2012</t>
  </si>
  <si>
    <t>2011-2013</t>
  </si>
  <si>
    <t>2011-2014</t>
  </si>
  <si>
    <t>2011-2015</t>
  </si>
  <si>
    <t>Check OEB website</t>
  </si>
  <si>
    <t>Interest for CDM year</t>
  </si>
  <si>
    <t>Please note that the carrying charges below pertain to the amount credited or debited to ratepayers based on how much was originally collected from the interest on the load forecast.  As the amounts shown are running totals, please clear the yearly amounts once the LRAM claims are approved in order to cancel prior year interest collections.</t>
  </si>
  <si>
    <t>File Name</t>
  </si>
  <si>
    <t>2011-2016</t>
  </si>
  <si>
    <t>2011-2017</t>
  </si>
  <si>
    <t>2011-2018</t>
  </si>
  <si>
    <t>2011-2019</t>
  </si>
  <si>
    <t>2011-2020</t>
  </si>
  <si>
    <t>Total for fiscal year 2011</t>
  </si>
  <si>
    <t>Total for fiscal year 2012</t>
  </si>
  <si>
    <t>Total for fiscal year 2013</t>
  </si>
  <si>
    <t>Total for fiscal year 2017</t>
  </si>
  <si>
    <t>Total for fiscal year 2018</t>
  </si>
  <si>
    <t>Total for fiscal year 2019</t>
  </si>
  <si>
    <t>Total for fiscal year 2020</t>
  </si>
  <si>
    <t>Opening Balance for fiscal year 2012</t>
  </si>
  <si>
    <t>Opening Balance for fiscal year 2013</t>
  </si>
  <si>
    <t>Opening Balance for fiscal year 2014</t>
  </si>
  <si>
    <t>Opening Balance for fiscal year 2015</t>
  </si>
  <si>
    <t>Opening Balance for fiscal year 2016</t>
  </si>
  <si>
    <t>Opening Balance for fiscal year 2017</t>
  </si>
  <si>
    <t>Opening Balance for fiscal year 2018</t>
  </si>
  <si>
    <t>Opening Balance for fiscal year 2019</t>
  </si>
  <si>
    <t>Total for fiscal year 2014</t>
  </si>
  <si>
    <t>Total for fiscal year 2015</t>
  </si>
  <si>
    <t>Total for fiscal year 2016</t>
  </si>
  <si>
    <t>Opening Balance for fiscal year 2020</t>
  </si>
  <si>
    <t>Instruction</t>
  </si>
  <si>
    <t>Last Cost of Service Application (File No.)</t>
  </si>
  <si>
    <t>Amount of LRAM claimed in the past</t>
  </si>
  <si>
    <t>kWh to kW Ratio</t>
  </si>
  <si>
    <t>An example template is provided below and can be filled in if it is applicable to the LDC.  The LDC may re-populate CDM savings by rate class for historical years based on past year's approved cost of service application, or relevant information from Appendix 2-I.</t>
  </si>
  <si>
    <t>kWh to kW  Ratio</t>
  </si>
  <si>
    <r>
      <t xml:space="preserve">Weather Normal Billed kWh </t>
    </r>
    <r>
      <rPr>
        <sz val="11"/>
        <color rgb="FFFF0000"/>
        <rFont val="Arial"/>
        <family val="2"/>
      </rPr>
      <t>(Insert Year)</t>
    </r>
  </si>
  <si>
    <r>
      <t xml:space="preserve">Weather Normal Billed kW </t>
    </r>
    <r>
      <rPr>
        <sz val="11"/>
        <color rgb="FFFF0000"/>
        <rFont val="Arial"/>
        <family val="2"/>
      </rPr>
      <t>(Insert Year)</t>
    </r>
  </si>
  <si>
    <t>Table 3.  Allocation of CDM Savings (Energy and Demand Billed) by Rate Class in Approved Load Forecast</t>
  </si>
  <si>
    <t>Rate Year</t>
  </si>
  <si>
    <t xml:space="preserve">Tables 3A:  CDM Adjustment as Approved in Cost of Service Application </t>
  </si>
  <si>
    <t>LDCs to update the rate classes as appropriate below depending on the utility's customer mix.</t>
  </si>
  <si>
    <t>Amount of LRAMVA to claim</t>
  </si>
  <si>
    <t>Table 6.  Summary Table: Average Distribution Volumetric Rates by Year for LRAM Calculation</t>
  </si>
  <si>
    <t xml:space="preserve">Table 4.  Forecast Lost Revenue Amounts by Rate Class </t>
  </si>
  <si>
    <r>
      <t xml:space="preserve">Alternatively, LDCs may want to link this spreadsheet to their CDM savings allocation (e.g. appended as another tab in this workbook) to fill in </t>
    </r>
    <r>
      <rPr>
        <b/>
        <sz val="11"/>
        <rFont val="Arial"/>
        <family val="2"/>
      </rPr>
      <t>Tables 2, 3 and 4</t>
    </r>
    <r>
      <rPr>
        <sz val="11"/>
        <rFont val="Arial"/>
        <family val="2"/>
      </rPr>
      <t xml:space="preserve"> below.</t>
    </r>
  </si>
  <si>
    <t>The following LRAM work forms apply to LDCs that need to recover lost revenues from the 2011-2014 period.</t>
  </si>
  <si>
    <r>
      <t xml:space="preserve">This workbook contains links from </t>
    </r>
    <r>
      <rPr>
        <b/>
        <sz val="11"/>
        <rFont val="Arial"/>
        <family val="2"/>
      </rPr>
      <t>Tab 3</t>
    </r>
    <r>
      <rPr>
        <sz val="11"/>
        <rFont val="Arial"/>
        <family val="2"/>
      </rPr>
      <t xml:space="preserve"> (Distribution Rates) and </t>
    </r>
    <r>
      <rPr>
        <b/>
        <sz val="11"/>
        <rFont val="Arial"/>
        <family val="2"/>
      </rPr>
      <t>Tab 5</t>
    </r>
    <r>
      <rPr>
        <sz val="11"/>
        <rFont val="Arial"/>
        <family val="2"/>
      </rPr>
      <t xml:space="preserve"> (Persistence Rates).</t>
    </r>
  </si>
  <si>
    <r>
      <t xml:space="preserve">Please update the carrying charges in </t>
    </r>
    <r>
      <rPr>
        <b/>
        <sz val="11"/>
        <rFont val="Arial"/>
        <family val="2"/>
      </rPr>
      <t>Table 9</t>
    </r>
    <r>
      <rPr>
        <sz val="11"/>
        <rFont val="Arial"/>
        <family val="2"/>
      </rPr>
      <t xml:space="preserve">.  The interest amounts per year will autopopulate in the LRAMVA Summary Table in </t>
    </r>
    <r>
      <rPr>
        <b/>
        <sz val="11"/>
        <rFont val="Arial"/>
        <family val="2"/>
      </rPr>
      <t>Tab 1</t>
    </r>
    <r>
      <rPr>
        <sz val="11"/>
        <rFont val="Arial"/>
        <family val="2"/>
      </rPr>
      <t xml:space="preserve">. </t>
    </r>
  </si>
  <si>
    <t>2011 Savings Persisting in 2015</t>
  </si>
  <si>
    <t>2011 Savings Persisting in 2016</t>
  </si>
  <si>
    <t>2011 Savings Persisting in 2017</t>
  </si>
  <si>
    <t>2011 Savings Persisting in 2018</t>
  </si>
  <si>
    <t>2011 Savings Persisting in 2019</t>
  </si>
  <si>
    <t>2011 Savings Persisting in 2020</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</si>
  <si>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</si>
  <si>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</si>
  <si>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</si>
  <si>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</si>
  <si>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</si>
  <si>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</si>
  <si>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</si>
  <si>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</si>
  <si>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</si>
  <si>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</si>
  <si>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</si>
  <si>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</si>
  <si>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</si>
  <si>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</si>
  <si>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</si>
  <si>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</si>
  <si>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</si>
  <si>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</si>
  <si>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Years of LRAM Claimed</t>
  </si>
  <si>
    <t>update</t>
  </si>
  <si>
    <t>Inputs</t>
  </si>
  <si>
    <t>Outputs</t>
  </si>
  <si>
    <t>Forecast revenues lost</t>
  </si>
  <si>
    <t>Tab 1</t>
  </si>
  <si>
    <t>Actual revenues lost</t>
  </si>
  <si>
    <t>Carrying charges by rate class</t>
  </si>
  <si>
    <t>Carrying charges</t>
  </si>
  <si>
    <t>x</t>
  </si>
  <si>
    <t>Average distribution rates</t>
  </si>
  <si>
    <t>-----------------------&gt;</t>
  </si>
  <si>
    <t>Tab 2</t>
  </si>
  <si>
    <t>Tab 7</t>
  </si>
  <si>
    <t>Program LRAM amounts ($) from current and prior year savings</t>
  </si>
  <si>
    <t>Persistence rates</t>
  </si>
  <si>
    <t>Prior year kwh or kW savings</t>
  </si>
  <si>
    <r>
      <rPr>
        <b/>
        <sz val="11"/>
        <rFont val="Arial"/>
        <family val="2"/>
      </rPr>
      <t>Table 1</t>
    </r>
    <r>
      <rPr>
        <sz val="11"/>
        <rFont val="Arial"/>
        <family val="2"/>
      </rPr>
      <t xml:space="preserve"> provides a summary of the LRAMVA balances and carrying charges associated with the LRAMVA claim. The balances are populated from entries into other tabs throughout this work form.</t>
    </r>
  </si>
  <si>
    <r>
      <rPr>
        <b/>
        <sz val="11"/>
        <rFont val="Arial"/>
        <family val="2"/>
      </rPr>
      <t>Tables 7, 8, 9 and 10</t>
    </r>
    <r>
      <rPr>
        <sz val="11"/>
        <rFont val="Arial"/>
        <family val="2"/>
      </rPr>
      <t xml:space="preserve"> includes 2011-2014 LRAMVA work forms.  These should only be used if the LDC has not applied for approval of these amounts.</t>
    </r>
  </si>
  <si>
    <t>CDM savings allocated  by rate class</t>
  </si>
  <si>
    <t xml:space="preserve">CDM savings and LRAMVA amounts by program  </t>
  </si>
  <si>
    <t>IESO CDM Savings Results (kWh, kW saved)</t>
  </si>
  <si>
    <t xml:space="preserve">CDM Savings allocated (%) by class </t>
  </si>
  <si>
    <t>Included for completeness. However, these sheets do not require filling out for 2017 cost of service applications</t>
  </si>
  <si>
    <t>Recovery Period of LRAMVA Claim</t>
  </si>
  <si>
    <t>6.  Persistence Rates</t>
  </si>
  <si>
    <t>5-a.  2015 LRAM</t>
  </si>
  <si>
    <t>5-b. 2016 LRAM</t>
  </si>
  <si>
    <t>5-c.  2017 LRAM</t>
  </si>
  <si>
    <t>5-d.  2018 LRAM</t>
  </si>
  <si>
    <t>5-e.  2019 LRAM</t>
  </si>
  <si>
    <t>5-f.  2020 LRAM</t>
  </si>
  <si>
    <t>Tab 6</t>
  </si>
  <si>
    <t>Table11-a.  2015 LRAM Work Form</t>
  </si>
  <si>
    <t>Table1-b.  2016 LRAM Work Form</t>
  </si>
  <si>
    <t>Table 11-c.  2017 LRAM Work Form</t>
  </si>
  <si>
    <t>Table 11-d.  2018 LRAM Work Form</t>
  </si>
  <si>
    <t>Table 11-e.  2018 LRAM Work Form</t>
  </si>
  <si>
    <t>Table 11-f.  2018 LRAM Work Form</t>
  </si>
  <si>
    <r>
      <rPr>
        <b/>
        <sz val="11"/>
        <rFont val="Arial"/>
        <family val="2"/>
      </rPr>
      <t>Table 11-a</t>
    </r>
    <r>
      <rPr>
        <sz val="11"/>
        <rFont val="Arial"/>
        <family val="2"/>
      </rPr>
      <t xml:space="preserve"> includes a template workform for calculating 2015 lost revenues based on legacy and new programs.</t>
    </r>
  </si>
  <si>
    <r>
      <rPr>
        <b/>
        <sz val="11"/>
        <rFont val="Arial"/>
        <family val="2"/>
      </rPr>
      <t>Table 11-b</t>
    </r>
    <r>
      <rPr>
        <sz val="11"/>
        <rFont val="Arial"/>
        <family val="2"/>
      </rPr>
      <t xml:space="preserve"> includes a template workform for calculating 2016 lost revenues based on legacy and new programs.</t>
    </r>
  </si>
  <si>
    <r>
      <rPr>
        <b/>
        <sz val="11"/>
        <rFont val="Arial"/>
        <family val="2"/>
      </rPr>
      <t>Table 11-c</t>
    </r>
    <r>
      <rPr>
        <sz val="11"/>
        <rFont val="Arial"/>
        <family val="2"/>
      </rPr>
      <t xml:space="preserve"> includes a template workform for calculating 2017 lost revenues based on legacy and new programs.</t>
    </r>
  </si>
  <si>
    <r>
      <rPr>
        <b/>
        <sz val="11"/>
        <rFont val="Arial"/>
        <family val="2"/>
      </rPr>
      <t>Table 11-d</t>
    </r>
    <r>
      <rPr>
        <sz val="11"/>
        <rFont val="Arial"/>
        <family val="2"/>
      </rPr>
      <t xml:space="preserve"> includes a template workform for calculating 2018 lost revenues based on legacy and new programs.</t>
    </r>
  </si>
  <si>
    <r>
      <rPr>
        <b/>
        <sz val="11"/>
        <rFont val="Arial"/>
        <family val="2"/>
      </rPr>
      <t>Table 11-e</t>
    </r>
    <r>
      <rPr>
        <sz val="11"/>
        <rFont val="Arial"/>
        <family val="2"/>
      </rPr>
      <t xml:space="preserve"> includes a template workform for calculating 2019 lost revenues based on legacy and new programs.</t>
    </r>
  </si>
  <si>
    <r>
      <rPr>
        <b/>
        <sz val="11"/>
        <rFont val="Arial"/>
        <family val="2"/>
      </rPr>
      <t xml:space="preserve">Table 11-f </t>
    </r>
    <r>
      <rPr>
        <sz val="11"/>
        <rFont val="Arial"/>
        <family val="2"/>
      </rPr>
      <t>includes a template workform for calculating 2020 lost revenues based on legacy and new programs.</t>
    </r>
  </si>
  <si>
    <r>
      <t xml:space="preserve">This workbook contains links from </t>
    </r>
    <r>
      <rPr>
        <b/>
        <sz val="11"/>
        <rFont val="Arial"/>
        <family val="2"/>
      </rPr>
      <t>Tab 3</t>
    </r>
    <r>
      <rPr>
        <sz val="11"/>
        <rFont val="Arial"/>
        <family val="2"/>
      </rPr>
      <t xml:space="preserve"> (Distribution Rates) and </t>
    </r>
    <r>
      <rPr>
        <b/>
        <sz val="11"/>
        <rFont val="Arial"/>
        <family val="2"/>
      </rPr>
      <t>Tab 6</t>
    </r>
    <r>
      <rPr>
        <sz val="11"/>
        <rFont val="Arial"/>
        <family val="2"/>
      </rPr>
      <t xml:space="preserve"> (Persistence Rates).</t>
    </r>
  </si>
  <si>
    <r>
      <t xml:space="preserve">This is a summary sheet that contains the final LRAMVA balances with links from </t>
    </r>
    <r>
      <rPr>
        <b/>
        <sz val="11"/>
        <color theme="1"/>
        <rFont val="Arial"/>
        <family val="2"/>
      </rPr>
      <t>Tabs 2, 4 and 5-a to 5-f.</t>
    </r>
  </si>
  <si>
    <t xml:space="preserve">Table 12.  Determination of 2011-2014 Persistence Rates </t>
  </si>
  <si>
    <t xml:space="preserve">Table 13.  Determination of 2015-2020 Persistence Rates </t>
  </si>
  <si>
    <r>
      <rPr>
        <b/>
        <sz val="11"/>
        <rFont val="Arial"/>
        <family val="2"/>
      </rPr>
      <t>Tables 12 and 13</t>
    </r>
    <r>
      <rPr>
        <sz val="11"/>
        <rFont val="Arial"/>
        <family val="2"/>
      </rPr>
      <t xml:space="preserve"> includes the 2011-2014 persistence factors and 2015-2020 persistance factors.</t>
    </r>
  </si>
  <si>
    <t>Table 14:  Prescribed Interest Rates</t>
  </si>
  <si>
    <t>Table 15:  Calculation of Carrying Costs by Rate Class</t>
  </si>
  <si>
    <r>
      <t>The persistence factors will autopopulate on the LRAM forms</t>
    </r>
    <r>
      <rPr>
        <b/>
        <sz val="11"/>
        <rFont val="Arial"/>
        <family val="2"/>
      </rPr>
      <t>.</t>
    </r>
  </si>
  <si>
    <r>
      <rPr>
        <b/>
        <sz val="11"/>
        <color theme="1"/>
        <rFont val="Arial"/>
        <family val="2"/>
      </rPr>
      <t>General Note on the LRAMVA Model</t>
    </r>
    <r>
      <rPr>
        <sz val="11"/>
        <color theme="1"/>
        <rFont val="Arial"/>
        <family val="2"/>
      </rPr>
      <t xml:space="preserve">
The LRAMVA model consolidates information that LDCs are already required to file with the OEB.  The model has been created to provide LDCs with a consistent format to display CDM impacts, the CDM component of the load forecast and ultimately, any variance between actual CDM savings and the CDM component of the load forecast.  The majority of the information required in the LRAMVA work form will be provided to LDCs from the IESO as part of the Final CDM Results each year.    </t>
    </r>
  </si>
  <si>
    <t>Tab 4, 5</t>
  </si>
  <si>
    <r>
      <t xml:space="preserve">Please update </t>
    </r>
    <r>
      <rPr>
        <b/>
        <sz val="11"/>
        <rFont val="Arial"/>
        <family val="2"/>
      </rPr>
      <t>Table 5</t>
    </r>
    <r>
      <rPr>
        <sz val="11"/>
        <rFont val="Arial"/>
        <family val="2"/>
      </rPr>
      <t xml:space="preserve"> with the approved distribution rates for the utility's respective rate classes (rows 19 to 30, as applicable).  The applicable rates to estimate lost revenues will autopopulate in </t>
    </r>
    <r>
      <rPr>
        <b/>
        <sz val="11"/>
        <rFont val="Arial"/>
        <family val="2"/>
      </rPr>
      <t xml:space="preserve">Table 6 </t>
    </r>
    <r>
      <rPr>
        <sz val="11"/>
        <rFont val="Arial"/>
        <family val="2"/>
      </rPr>
      <t xml:space="preserve">and be used in the LRAM Work Sheets </t>
    </r>
    <r>
      <rPr>
        <b/>
        <sz val="11"/>
        <rFont val="Arial"/>
        <family val="2"/>
      </rPr>
      <t xml:space="preserve">(Tab 4 and Tab 5) </t>
    </r>
    <r>
      <rPr>
        <sz val="11"/>
        <rFont val="Arial"/>
        <family val="2"/>
      </rPr>
      <t xml:space="preserve">for the applicable year in which LRAM is claimed. </t>
    </r>
  </si>
  <si>
    <t>Tab 4, 6</t>
  </si>
  <si>
    <t xml:space="preserve">LDCs can apply for disposition of LRAMVA amounts at any time, but at a minimum, must do so as part of a Cost of Service application. </t>
  </si>
  <si>
    <t>Lost revenues for the period prior to rebasing should be included within the LDCs load forecast on a go forward basis, negating the need for perpetual LRAMVA claims related to persisting savings from historic programs.</t>
  </si>
  <si>
    <t>EB-2011-0099</t>
  </si>
  <si>
    <t>2006 to 2010</t>
  </si>
  <si>
    <t>EB-2016-0066</t>
  </si>
  <si>
    <t>EB-2009-0197</t>
  </si>
  <si>
    <t>General Service 50 - 4999 kW</t>
  </si>
  <si>
    <t xml:space="preserve">Embedded Distributor </t>
  </si>
  <si>
    <t>EB-2010-0126</t>
  </si>
  <si>
    <t>May 1, 2011
to
Apr 30, 2012</t>
  </si>
  <si>
    <t>May 1, 2012
to
Apr 30, 2013</t>
  </si>
  <si>
    <t>EB-2013-0123</t>
  </si>
  <si>
    <t>peaksaversPLUS</t>
  </si>
  <si>
    <t>May 1, 2015
to
Apr 30,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</si>
</sst>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5" formatCode="&quot;$&quot;#,##0;\-&quot;$&quot;#,##0"/>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0.0000%"/>
    <numFmt numFmtId="174" formatCode="&quot;$&quot;#,##0.00;[Red]&quot;$&quot;#,##0.00"/>
    <numFmt numFmtId="175" formatCode="_-* #,##0_-;\-* #,##0_-;_-* &quot;-&quot;??_-;_-@_-"/>
    <numFmt numFmtId="176" formatCode="_(* #,##0.0_);_(* \(#,##0.0\);_(* &quot;-&quot;??_);_(@_)"/>
    <numFmt numFmtId="177" formatCode="_-&quot;$&quot;* #,##0.0000_-;\-&quot;$&quot;* #,##0.0000_-;_-&quot;$&quot;* &quot;-&quot;??_-;_-@_-"/>
    <numFmt numFmtId="178" formatCode="0.0%"/>
  </numFmts>
  <fonts count="85" x14ac:knownFonts="1">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b/>
      <sz val="12"/>
      <color theme="1"/>
      <name val="Calibri"/>
      <family val="2"/>
      <scheme val="minor"/>
    </font>
    <font>
      <b/>
      <sz val="10"/>
      <color theme="1"/>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color rgb="FF0033CC"/>
      <name val="Arial"/>
      <family val="2"/>
    </font>
    <font>
      <b/>
      <sz val="10"/>
      <name val="Arial"/>
      <family val="2"/>
    </font>
    <font>
      <sz val="10"/>
      <name val="Arial"/>
      <family val="2"/>
    </font>
    <font>
      <b/>
      <sz val="11"/>
      <color rgb="FF0033CC"/>
      <name val="Calibri"/>
      <family val="2"/>
      <scheme val="minor"/>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sz val="10"/>
      <color rgb="FF0033CC"/>
      <name val="Calibri"/>
      <family val="2"/>
      <scheme val="minor"/>
    </font>
    <font>
      <sz val="10"/>
      <color rgb="FFFF0000"/>
      <name val="Calibri"/>
      <family val="2"/>
      <scheme val="minor"/>
    </font>
    <font>
      <b/>
      <i/>
      <sz val="14"/>
      <color theme="1"/>
      <name val="Calibri"/>
      <family val="2"/>
      <scheme val="minor"/>
    </font>
    <font>
      <sz val="10"/>
      <color theme="1"/>
      <name val="Arial"/>
      <family val="2"/>
    </font>
    <font>
      <sz val="10"/>
      <color rgb="FFFF0000"/>
      <name val="Arial"/>
      <family val="2"/>
    </font>
    <font>
      <sz val="11"/>
      <color rgb="FF0033CC"/>
      <name val="Calibri"/>
      <family val="2"/>
      <scheme val="minor"/>
    </font>
    <font>
      <sz val="9"/>
      <color rgb="FFFF0000"/>
      <name val="Arial"/>
      <family val="2"/>
    </font>
    <font>
      <sz val="9"/>
      <name val="Arial"/>
      <family val="2"/>
    </font>
    <font>
      <u/>
      <sz val="11"/>
      <color theme="10"/>
      <name val="Calibri"/>
      <family val="2"/>
      <scheme val="minor"/>
    </font>
    <font>
      <sz val="11"/>
      <name val="Calibri"/>
      <family val="2"/>
    </font>
    <font>
      <sz val="10"/>
      <color rgb="FF000000"/>
      <name val="Arial"/>
      <family val="2"/>
    </font>
    <font>
      <b/>
      <i/>
      <sz val="16"/>
      <color theme="1"/>
      <name val="Calibri"/>
      <family val="2"/>
      <scheme val="minor"/>
    </font>
    <font>
      <sz val="10"/>
      <color rgb="FF0033CC"/>
      <name val="Arial"/>
      <family val="2"/>
    </font>
    <font>
      <sz val="5.5"/>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u/>
      <sz val="11"/>
      <color theme="10"/>
      <name val="Arial"/>
      <family val="2"/>
    </font>
    <font>
      <sz val="11"/>
      <name val="Arial"/>
      <family val="2"/>
    </font>
    <font>
      <b/>
      <i/>
      <sz val="16"/>
      <color theme="1"/>
      <name val="Arial"/>
      <family val="2"/>
    </font>
    <font>
      <b/>
      <sz val="12"/>
      <name val="Arial"/>
      <family val="2"/>
    </font>
    <font>
      <sz val="12"/>
      <color theme="1"/>
      <name val="Arial"/>
      <family val="2"/>
    </font>
    <font>
      <b/>
      <sz val="10"/>
      <color theme="0"/>
      <name val="Arial"/>
      <family val="2"/>
    </font>
    <font>
      <b/>
      <sz val="11"/>
      <color rgb="FF0033CC"/>
      <name val="Arial"/>
      <family val="2"/>
    </font>
    <font>
      <b/>
      <i/>
      <sz val="14"/>
      <color theme="1"/>
      <name val="Arial"/>
      <family val="2"/>
    </font>
    <font>
      <b/>
      <i/>
      <sz val="12"/>
      <color theme="1"/>
      <name val="Arial"/>
      <family val="2"/>
    </font>
    <font>
      <sz val="11"/>
      <color rgb="FF000000"/>
      <name val="Arial"/>
      <family val="2"/>
    </font>
    <font>
      <b/>
      <sz val="11"/>
      <color theme="0"/>
      <name val="Arial"/>
      <family val="2"/>
    </font>
    <font>
      <b/>
      <i/>
      <sz val="16"/>
      <name val="Arial"/>
      <family val="2"/>
    </font>
    <font>
      <b/>
      <sz val="14"/>
      <color theme="1"/>
      <name val="Arial"/>
      <family val="2"/>
    </font>
    <font>
      <b/>
      <sz val="12"/>
      <color theme="1"/>
      <name val="Arial Black"/>
      <family val="2"/>
    </font>
    <font>
      <i/>
      <sz val="11"/>
      <name val="Arial"/>
      <family val="2"/>
    </font>
    <font>
      <sz val="11"/>
      <color theme="0"/>
      <name val="Arial"/>
      <family val="2"/>
    </font>
    <font>
      <b/>
      <sz val="11"/>
      <color theme="0" tint="-0.499984740745262"/>
      <name val="Arial"/>
      <family val="2"/>
    </font>
    <font>
      <sz val="11"/>
      <color rgb="FF0033CC"/>
      <name val="Arial"/>
      <family val="2"/>
    </font>
    <font>
      <b/>
      <sz val="11"/>
      <color rgb="FF000000"/>
      <name val="Arial"/>
      <family val="2"/>
    </font>
    <font>
      <sz val="9"/>
      <color theme="1"/>
      <name val="Arial"/>
      <family val="2"/>
    </font>
    <font>
      <b/>
      <sz val="13"/>
      <name val="Arial"/>
      <family val="2"/>
    </font>
    <font>
      <sz val="5.5"/>
      <name val="Arial"/>
      <family val="2"/>
    </font>
    <font>
      <b/>
      <sz val="5.5"/>
      <name val="Arial"/>
      <family val="2"/>
    </font>
    <font>
      <b/>
      <i/>
      <sz val="12"/>
      <name val="Arial"/>
      <family val="2"/>
    </font>
    <font>
      <sz val="11"/>
      <color rgb="FFFF0000"/>
      <name val="Arial"/>
      <family val="2"/>
    </font>
    <font>
      <b/>
      <sz val="10"/>
      <color rgb="FFFF0000"/>
      <name val="Arial"/>
      <family val="2"/>
    </font>
    <font>
      <b/>
      <i/>
      <sz val="11"/>
      <name val="Arial"/>
      <family val="2"/>
    </font>
    <font>
      <b/>
      <i/>
      <sz val="14"/>
      <name val="Arial"/>
      <family val="2"/>
    </font>
    <font>
      <b/>
      <i/>
      <sz val="14"/>
      <name val="Calibri"/>
      <family val="2"/>
      <scheme val="minor"/>
    </font>
    <font>
      <sz val="14"/>
      <color theme="1"/>
      <name val="Calibri"/>
      <family val="2"/>
      <scheme val="minor"/>
    </font>
  </fonts>
  <fills count="32">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4.9989318521683403E-2"/>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79998168889431442"/>
        <bgColor indexed="64"/>
      </patternFill>
    </fill>
  </fills>
  <borders count="94">
    <border>
      <left/>
      <right/>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rgb="FFFFFFFF"/>
      </right>
      <top style="medium">
        <color rgb="FFFFFFFF"/>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thin">
        <color indexed="64"/>
      </right>
      <top style="thin">
        <color indexed="64"/>
      </top>
      <bottom/>
      <diagonal/>
    </border>
    <border>
      <left/>
      <right/>
      <top style="hair">
        <color indexed="64"/>
      </top>
      <bottom/>
      <diagonal/>
    </border>
    <border>
      <left/>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right/>
      <top style="thin">
        <color theme="0"/>
      </top>
      <bottom/>
      <diagonal/>
    </border>
    <border>
      <left style="thin">
        <color theme="0"/>
      </left>
      <right style="thin">
        <color theme="0"/>
      </right>
      <top/>
      <bottom style="thin">
        <color theme="0"/>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bottom/>
      <diagonal/>
    </border>
    <border>
      <left style="thin">
        <color theme="0"/>
      </left>
      <right style="thin">
        <color indexed="64"/>
      </right>
      <top style="thin">
        <color theme="0"/>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theme="0"/>
      </right>
      <top/>
      <bottom style="thin">
        <color indexed="64"/>
      </bottom>
      <diagonal/>
    </border>
    <border>
      <left style="thin">
        <color theme="0"/>
      </left>
      <right style="thin">
        <color indexed="64"/>
      </right>
      <top style="thin">
        <color theme="0"/>
      </top>
      <bottom style="thin">
        <color theme="0"/>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s>
  <cellStyleXfs count="91">
    <xf numFmtId="0" fontId="0" fillId="0" borderId="0"/>
    <xf numFmtId="166" fontId="15" fillId="0" borderId="0" applyFont="0" applyFill="0" applyBorder="0" applyAlignment="0" applyProtection="0"/>
    <xf numFmtId="166" fontId="17" fillId="0" borderId="0" applyFont="0" applyFill="0" applyBorder="0" applyAlignment="0" applyProtection="0"/>
    <xf numFmtId="166" fontId="15" fillId="0" borderId="0" applyFont="0" applyFill="0" applyBorder="0" applyAlignment="0" applyProtection="0"/>
    <xf numFmtId="165" fontId="15" fillId="0" borderId="0" applyFont="0" applyFill="0" applyBorder="0" applyAlignment="0" applyProtection="0"/>
    <xf numFmtId="0" fontId="15" fillId="0" borderId="0"/>
    <xf numFmtId="0" fontId="17" fillId="0" borderId="0"/>
    <xf numFmtId="0" fontId="15" fillId="0" borderId="0"/>
    <xf numFmtId="9" fontId="1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16" applyNumberFormat="0" applyAlignment="0" applyProtection="0"/>
    <xf numFmtId="0" fontId="22" fillId="22" borderId="17" applyNumberFormat="0" applyAlignment="0" applyProtection="0"/>
    <xf numFmtId="43" fontId="15"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18" applyNumberFormat="0" applyFill="0" applyAlignment="0" applyProtection="0"/>
    <xf numFmtId="0" fontId="27" fillId="0" borderId="19" applyNumberFormat="0" applyFill="0" applyAlignment="0" applyProtection="0"/>
    <xf numFmtId="0" fontId="28" fillId="0" borderId="20" applyNumberFormat="0" applyFill="0" applyAlignment="0" applyProtection="0"/>
    <xf numFmtId="0" fontId="28" fillId="0" borderId="0" applyNumberFormat="0" applyFill="0" applyBorder="0" applyAlignment="0" applyProtection="0"/>
    <xf numFmtId="0" fontId="29" fillId="8" borderId="16" applyNumberFormat="0" applyAlignment="0" applyProtection="0"/>
    <xf numFmtId="0" fontId="30" fillId="0" borderId="21" applyNumberFormat="0" applyFill="0" applyAlignment="0" applyProtection="0"/>
    <xf numFmtId="0" fontId="31" fillId="23" borderId="0" applyNumberFormat="0" applyBorder="0" applyAlignment="0" applyProtection="0"/>
    <xf numFmtId="0" fontId="23" fillId="0" borderId="0"/>
    <xf numFmtId="0" fontId="23" fillId="0" borderId="0"/>
    <xf numFmtId="0" fontId="8" fillId="0" borderId="0"/>
    <xf numFmtId="0" fontId="15" fillId="0" borderId="0"/>
    <xf numFmtId="0" fontId="8" fillId="0" borderId="0"/>
    <xf numFmtId="0" fontId="15" fillId="24" borderId="22" applyNumberFormat="0" applyFont="0" applyAlignment="0" applyProtection="0"/>
    <xf numFmtId="0" fontId="15" fillId="24" borderId="22" applyNumberFormat="0" applyFont="0" applyAlignment="0" applyProtection="0"/>
    <xf numFmtId="0" fontId="32" fillId="21" borderId="23" applyNumberFormat="0" applyAlignment="0" applyProtection="0"/>
    <xf numFmtId="9" fontId="8" fillId="0" borderId="0" applyFont="0" applyFill="0" applyBorder="0" applyAlignment="0" applyProtection="0"/>
    <xf numFmtId="0" fontId="15" fillId="25" borderId="2" applyNumberFormat="0" applyProtection="0">
      <alignment horizontal="left" vertical="center"/>
    </xf>
    <xf numFmtId="0" fontId="15" fillId="25" borderId="2" applyNumberFormat="0" applyProtection="0">
      <alignment horizontal="left" vertical="center"/>
    </xf>
    <xf numFmtId="0" fontId="33" fillId="0" borderId="0" applyNumberFormat="0" applyFill="0" applyBorder="0" applyAlignment="0" applyProtection="0"/>
    <xf numFmtId="0" fontId="34" fillId="0" borderId="24" applyNumberFormat="0" applyFill="0" applyAlignment="0" applyProtection="0"/>
    <xf numFmtId="0" fontId="35" fillId="0" borderId="0" applyNumberFormat="0" applyFill="0" applyBorder="0" applyAlignment="0" applyProtection="0"/>
    <xf numFmtId="0" fontId="21" fillId="21" borderId="25" applyNumberFormat="0" applyAlignment="0" applyProtection="0"/>
    <xf numFmtId="0" fontId="29" fillId="8" borderId="25" applyNumberFormat="0" applyAlignment="0" applyProtection="0"/>
    <xf numFmtId="0" fontId="15" fillId="24" borderId="26" applyNumberFormat="0" applyFont="0" applyAlignment="0" applyProtection="0"/>
    <xf numFmtId="0" fontId="15" fillId="24" borderId="26" applyNumberFormat="0" applyFont="0" applyAlignment="0" applyProtection="0"/>
    <xf numFmtId="0" fontId="32" fillId="21" borderId="27" applyNumberFormat="0" applyAlignment="0" applyProtection="0"/>
    <xf numFmtId="0" fontId="34" fillId="0" borderId="28" applyNumberFormat="0" applyFill="0" applyAlignment="0" applyProtection="0"/>
    <xf numFmtId="44" fontId="8" fillId="0" borderId="0" applyFont="0" applyFill="0" applyBorder="0" applyAlignment="0" applyProtection="0"/>
    <xf numFmtId="166" fontId="8" fillId="0" borderId="0" applyFont="0" applyFill="0" applyBorder="0" applyAlignment="0" applyProtection="0"/>
    <xf numFmtId="9" fontId="8" fillId="0" borderId="0" applyFont="0" applyFill="0" applyBorder="0" applyAlignment="0" applyProtection="0"/>
    <xf numFmtId="0" fontId="45" fillId="0" borderId="0" applyNumberFormat="0" applyFill="0" applyBorder="0" applyAlignment="0" applyProtection="0"/>
    <xf numFmtId="0" fontId="8" fillId="0" borderId="0"/>
    <xf numFmtId="9" fontId="8" fillId="0" borderId="0" applyFont="0" applyFill="0" applyBorder="0" applyAlignment="0" applyProtection="0"/>
    <xf numFmtId="0" fontId="15" fillId="25" borderId="37" applyNumberFormat="0" applyProtection="0">
      <alignment horizontal="left" vertical="center"/>
    </xf>
    <xf numFmtId="0" fontId="15" fillId="25" borderId="37" applyNumberFormat="0" applyProtection="0">
      <alignment horizontal="left" vertical="center"/>
    </xf>
    <xf numFmtId="0" fontId="21" fillId="21" borderId="30" applyNumberFormat="0" applyAlignment="0" applyProtection="0"/>
    <xf numFmtId="0" fontId="29" fillId="8" borderId="30" applyNumberFormat="0" applyAlignment="0" applyProtection="0"/>
    <xf numFmtId="0" fontId="15" fillId="24" borderId="31" applyNumberFormat="0" applyFont="0" applyAlignment="0" applyProtection="0"/>
    <xf numFmtId="0" fontId="15" fillId="24" borderId="31" applyNumberFormat="0" applyFont="0" applyAlignment="0" applyProtection="0"/>
    <xf numFmtId="0" fontId="32" fillId="21" borderId="32" applyNumberFormat="0" applyAlignment="0" applyProtection="0"/>
    <xf numFmtId="0" fontId="34" fillId="0" borderId="33" applyNumberFormat="0" applyFill="0" applyAlignment="0" applyProtection="0"/>
    <xf numFmtId="0" fontId="21" fillId="21" borderId="30" applyNumberFormat="0" applyAlignment="0" applyProtection="0"/>
    <xf numFmtId="0" fontId="29" fillId="8" borderId="30" applyNumberFormat="0" applyAlignment="0" applyProtection="0"/>
    <xf numFmtId="0" fontId="15" fillId="24" borderId="31" applyNumberFormat="0" applyFont="0" applyAlignment="0" applyProtection="0"/>
    <xf numFmtId="0" fontId="15" fillId="24" borderId="31" applyNumberFormat="0" applyFont="0" applyAlignment="0" applyProtection="0"/>
    <xf numFmtId="0" fontId="32" fillId="21" borderId="32" applyNumberFormat="0" applyAlignment="0" applyProtection="0"/>
    <xf numFmtId="0" fontId="34" fillId="0" borderId="33" applyNumberFormat="0" applyFill="0" applyAlignment="0" applyProtection="0"/>
    <xf numFmtId="166" fontId="8" fillId="0" borderId="0" applyFont="0" applyFill="0" applyBorder="0" applyAlignment="0" applyProtection="0"/>
  </cellStyleXfs>
  <cellXfs count="627">
    <xf numFmtId="0" fontId="0" fillId="0" borderId="0" xfId="0"/>
    <xf numFmtId="0" fontId="10" fillId="2" borderId="0" xfId="0" applyFont="1" applyFill="1" applyBorder="1" applyAlignment="1">
      <alignment horizontal="right" vertical="top"/>
    </xf>
    <xf numFmtId="0" fontId="0" fillId="2" borderId="0" xfId="0" applyFill="1"/>
    <xf numFmtId="0" fontId="2" fillId="2" borderId="0" xfId="0" applyFont="1" applyFill="1"/>
    <xf numFmtId="0" fontId="40" fillId="2" borderId="0" xfId="0" applyFont="1" applyFill="1"/>
    <xf numFmtId="0" fontId="5" fillId="2" borderId="0" xfId="0" applyFont="1" applyFill="1"/>
    <xf numFmtId="0" fontId="38" fillId="2" borderId="0" xfId="0" applyFont="1" applyFill="1"/>
    <xf numFmtId="0" fontId="41" fillId="2" borderId="0" xfId="0" applyFont="1" applyFill="1" applyAlignment="1"/>
    <xf numFmtId="0" fontId="9" fillId="2" borderId="0" xfId="0" applyFont="1" applyFill="1"/>
    <xf numFmtId="0" fontId="5" fillId="2" borderId="0" xfId="0" applyFont="1" applyFill="1" applyAlignment="1">
      <alignment wrapText="1"/>
    </xf>
    <xf numFmtId="172" fontId="15" fillId="2" borderId="0" xfId="0" applyNumberFormat="1" applyFont="1" applyFill="1" applyBorder="1" applyProtection="1"/>
    <xf numFmtId="0" fontId="44" fillId="2" borderId="0" xfId="0" applyFont="1" applyFill="1"/>
    <xf numFmtId="172" fontId="44" fillId="2" borderId="0" xfId="0" applyNumberFormat="1" applyFont="1" applyFill="1" applyBorder="1" applyProtection="1"/>
    <xf numFmtId="0" fontId="43" fillId="2" borderId="0" xfId="0" applyFont="1" applyFill="1" applyAlignment="1">
      <alignment vertical="center" wrapText="1"/>
    </xf>
    <xf numFmtId="0" fontId="1" fillId="2" borderId="0" xfId="0" applyFont="1" applyFill="1" applyBorder="1"/>
    <xf numFmtId="0" fontId="37" fillId="2" borderId="0" xfId="0" applyFont="1" applyFill="1"/>
    <xf numFmtId="0" fontId="7" fillId="2" borderId="0" xfId="0" applyFont="1" applyFill="1"/>
    <xf numFmtId="0" fontId="3" fillId="2" borderId="0" xfId="0" applyFont="1" applyFill="1"/>
    <xf numFmtId="0" fontId="0" fillId="2" borderId="0" xfId="0" applyFill="1" applyAlignment="1">
      <alignment wrapText="1"/>
    </xf>
    <xf numFmtId="0" fontId="36" fillId="2" borderId="0" xfId="0" applyFont="1" applyFill="1" applyAlignment="1">
      <alignment horizontal="center"/>
    </xf>
    <xf numFmtId="0" fontId="36" fillId="2" borderId="0" xfId="0" applyFont="1" applyFill="1" applyAlignment="1">
      <alignment horizontal="center" wrapText="1"/>
    </xf>
    <xf numFmtId="0" fontId="16" fillId="2" borderId="0" xfId="0" applyFont="1" applyFill="1"/>
    <xf numFmtId="0" fontId="15" fillId="2" borderId="2" xfId="53" applyFont="1" applyFill="1" applyBorder="1" applyAlignment="1"/>
    <xf numFmtId="0" fontId="15" fillId="2" borderId="2" xfId="53" applyFont="1" applyFill="1" applyBorder="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0" fontId="1" fillId="2" borderId="0" xfId="0" applyFont="1" applyFill="1"/>
    <xf numFmtId="174" fontId="3" fillId="2" borderId="0" xfId="0" applyNumberFormat="1" applyFont="1" applyFill="1"/>
    <xf numFmtId="174" fontId="0" fillId="2" borderId="0" xfId="0" applyNumberFormat="1" applyFont="1" applyFill="1"/>
    <xf numFmtId="0" fontId="15" fillId="2" borderId="2" xfId="53" applyFont="1" applyFill="1" applyBorder="1" applyAlignment="1">
      <alignment horizontal="center"/>
    </xf>
    <xf numFmtId="2" fontId="15" fillId="2" borderId="2" xfId="53" applyNumberFormat="1" applyFont="1" applyFill="1" applyBorder="1" applyAlignment="1">
      <alignment horizontal="center"/>
    </xf>
    <xf numFmtId="0" fontId="15" fillId="2" borderId="0" xfId="53" applyFont="1" applyFill="1" applyBorder="1" applyAlignment="1">
      <alignment horizontal="center"/>
    </xf>
    <xf numFmtId="0" fontId="49" fillId="2" borderId="2" xfId="53" applyFont="1" applyFill="1" applyBorder="1" applyAlignment="1"/>
    <xf numFmtId="0" fontId="15" fillId="2" borderId="5" xfId="53" applyFont="1" applyFill="1" applyBorder="1" applyAlignment="1">
      <alignment horizontal="center"/>
    </xf>
    <xf numFmtId="0" fontId="50" fillId="2" borderId="0" xfId="0" applyFont="1" applyFill="1" applyAlignment="1">
      <alignment vertical="top"/>
    </xf>
    <xf numFmtId="0" fontId="9" fillId="2" borderId="0" xfId="0" applyFont="1" applyFill="1" applyAlignment="1">
      <alignment vertical="top"/>
    </xf>
    <xf numFmtId="0" fontId="39" fillId="2" borderId="0" xfId="0" applyFont="1" applyFill="1" applyAlignment="1">
      <alignment horizontal="center" wrapText="1"/>
    </xf>
    <xf numFmtId="0" fontId="0" fillId="2" borderId="0" xfId="0" applyFont="1" applyFill="1" applyAlignment="1">
      <alignment wrapText="1"/>
    </xf>
    <xf numFmtId="0" fontId="46" fillId="2" borderId="0" xfId="0" applyFont="1" applyFill="1" applyBorder="1" applyAlignment="1">
      <alignment horizontal="left" vertical="center" wrapText="1"/>
    </xf>
    <xf numFmtId="0" fontId="46" fillId="2" borderId="0" xfId="0" applyFont="1" applyFill="1" applyBorder="1" applyAlignment="1">
      <alignment horizontal="center"/>
    </xf>
    <xf numFmtId="172" fontId="46" fillId="2" borderId="0" xfId="0" applyNumberFormat="1" applyFont="1" applyFill="1" applyBorder="1" applyAlignment="1" applyProtection="1">
      <alignment horizontal="center"/>
      <protection locked="0"/>
    </xf>
    <xf numFmtId="0" fontId="9" fillId="2" borderId="0" xfId="0" applyFont="1" applyFill="1" applyBorder="1"/>
    <xf numFmtId="0" fontId="0" fillId="2" borderId="0" xfId="0" applyFont="1" applyFill="1" applyAlignment="1">
      <alignment horizontal="center" wrapText="1"/>
    </xf>
    <xf numFmtId="0" fontId="42" fillId="2" borderId="0" xfId="0" applyFont="1" applyFill="1"/>
    <xf numFmtId="0" fontId="41" fillId="2" borderId="0" xfId="0" applyFont="1" applyFill="1" applyAlignment="1">
      <alignment vertical="center"/>
    </xf>
    <xf numFmtId="0" fontId="0" fillId="2" borderId="0" xfId="0" applyFill="1" applyBorder="1"/>
    <xf numFmtId="0" fontId="17" fillId="2" borderId="0" xfId="0" applyFont="1" applyFill="1"/>
    <xf numFmtId="0" fontId="39" fillId="2" borderId="0" xfId="0" applyFont="1" applyFill="1" applyAlignment="1">
      <alignment horizontal="center" wrapText="1"/>
    </xf>
    <xf numFmtId="0" fontId="9" fillId="2" borderId="0" xfId="0" applyFont="1" applyFill="1"/>
    <xf numFmtId="0" fontId="50" fillId="2" borderId="0" xfId="0" applyFont="1" applyFill="1" applyAlignment="1">
      <alignment vertical="top"/>
    </xf>
    <xf numFmtId="0" fontId="50" fillId="2" borderId="0" xfId="0" applyFont="1" applyFill="1" applyAlignment="1">
      <alignment vertical="top" wrapText="1"/>
    </xf>
    <xf numFmtId="0" fontId="9" fillId="2" borderId="0" xfId="0" applyFont="1" applyFill="1" applyAlignment="1">
      <alignment vertical="top"/>
    </xf>
    <xf numFmtId="0" fontId="50" fillId="2" borderId="0" xfId="0" applyFont="1" applyFill="1" applyAlignment="1">
      <alignment horizontal="center" vertical="top" wrapText="1"/>
    </xf>
    <xf numFmtId="164" fontId="4" fillId="2" borderId="0" xfId="0" applyNumberFormat="1" applyFont="1" applyFill="1" applyBorder="1" applyAlignment="1">
      <alignment horizontal="center"/>
    </xf>
    <xf numFmtId="164" fontId="3" fillId="2" borderId="0" xfId="0" applyNumberFormat="1" applyFont="1" applyFill="1" applyBorder="1" applyAlignment="1">
      <alignment horizontal="center"/>
    </xf>
    <xf numFmtId="0" fontId="0" fillId="2" borderId="0" xfId="0" applyFill="1" applyBorder="1" applyAlignment="1">
      <alignment horizontal="center"/>
    </xf>
    <xf numFmtId="0" fontId="2" fillId="2" borderId="0" xfId="0" applyFont="1" applyFill="1" applyBorder="1"/>
    <xf numFmtId="0" fontId="2" fillId="2" borderId="0" xfId="0" applyFont="1" applyFill="1" applyAlignment="1">
      <alignment horizontal="center"/>
    </xf>
    <xf numFmtId="3" fontId="2" fillId="2" borderId="0" xfId="0" applyNumberFormat="1" applyFont="1" applyFill="1"/>
    <xf numFmtId="3" fontId="3" fillId="2" borderId="0" xfId="0" applyNumberFormat="1" applyFont="1" applyFill="1" applyBorder="1" applyAlignment="1">
      <alignment horizontal="center"/>
    </xf>
    <xf numFmtId="0" fontId="2" fillId="2" borderId="0" xfId="0" applyFont="1" applyFill="1" applyAlignment="1">
      <alignment horizontal="left"/>
    </xf>
    <xf numFmtId="0" fontId="3" fillId="2" borderId="0" xfId="0" applyFont="1" applyFill="1" applyBorder="1" applyAlignment="1">
      <alignment horizontal="center" vertical="center"/>
    </xf>
    <xf numFmtId="0" fontId="39" fillId="2" borderId="0" xfId="0" applyFont="1" applyFill="1" applyAlignment="1">
      <alignment horizontal="center"/>
    </xf>
    <xf numFmtId="0" fontId="39" fillId="2" borderId="0" xfId="0" applyFont="1" applyFill="1" applyAlignment="1">
      <alignment horizontal="center" vertical="center"/>
    </xf>
    <xf numFmtId="0" fontId="39" fillId="2" borderId="0" xfId="0" applyFont="1" applyFill="1" applyAlignment="1">
      <alignment horizontal="center" wrapText="1"/>
    </xf>
    <xf numFmtId="0" fontId="17" fillId="2" borderId="0" xfId="0" applyFont="1" applyFill="1" applyAlignment="1">
      <alignment horizontal="center"/>
    </xf>
    <xf numFmtId="0" fontId="0" fillId="2" borderId="0" xfId="0" applyFont="1" applyFill="1" applyAlignment="1">
      <alignment horizontal="left"/>
    </xf>
    <xf numFmtId="0" fontId="51" fillId="2" borderId="0" xfId="0" applyFont="1" applyFill="1"/>
    <xf numFmtId="0" fontId="40" fillId="2" borderId="0" xfId="0" applyFont="1" applyFill="1" applyBorder="1" applyAlignment="1">
      <alignment horizontal="center"/>
    </xf>
    <xf numFmtId="0" fontId="0" fillId="2" borderId="0" xfId="0" applyFont="1" applyFill="1" applyBorder="1"/>
    <xf numFmtId="0" fontId="51" fillId="2" borderId="0" xfId="0" applyFont="1" applyFill="1" applyAlignment="1">
      <alignment horizontal="center"/>
    </xf>
    <xf numFmtId="0" fontId="56" fillId="2" borderId="0" xfId="0" applyFont="1" applyFill="1"/>
    <xf numFmtId="0" fontId="40" fillId="2" borderId="0" xfId="0" applyFont="1" applyFill="1" applyBorder="1" applyAlignment="1">
      <alignment horizontal="left" vertical="center"/>
    </xf>
    <xf numFmtId="175" fontId="47" fillId="0" borderId="0" xfId="40" applyNumberFormat="1" applyFont="1" applyFill="1" applyBorder="1" applyAlignment="1">
      <alignment horizontal="left" vertical="center" wrapText="1"/>
    </xf>
    <xf numFmtId="0" fontId="53" fillId="2" borderId="0" xfId="0" applyFont="1" applyFill="1" applyAlignment="1">
      <alignment horizontal="left"/>
    </xf>
    <xf numFmtId="171" fontId="51" fillId="2" borderId="2" xfId="0" applyNumberFormat="1" applyFont="1" applyFill="1" applyBorder="1" applyAlignment="1">
      <alignment horizontal="center"/>
    </xf>
    <xf numFmtId="171" fontId="51" fillId="2" borderId="37" xfId="0" applyNumberFormat="1" applyFont="1" applyFill="1" applyBorder="1" applyAlignment="1">
      <alignment horizontal="center"/>
    </xf>
    <xf numFmtId="0" fontId="48" fillId="2" borderId="0" xfId="0" applyFont="1" applyFill="1" applyBorder="1" applyAlignment="1">
      <alignment horizontal="left" vertical="center"/>
    </xf>
    <xf numFmtId="0" fontId="0" fillId="2" borderId="0" xfId="0" applyFont="1" applyFill="1" applyAlignment="1"/>
    <xf numFmtId="0" fontId="39" fillId="2" borderId="0" xfId="0" applyFont="1" applyFill="1" applyBorder="1" applyAlignment="1">
      <alignment vertical="center"/>
    </xf>
    <xf numFmtId="0" fontId="56" fillId="2" borderId="39" xfId="0" applyFont="1" applyFill="1" applyBorder="1" applyAlignment="1">
      <alignment horizontal="center"/>
    </xf>
    <xf numFmtId="0" fontId="40" fillId="2" borderId="0" xfId="0" applyFont="1" applyFill="1" applyAlignment="1">
      <alignment vertical="center"/>
    </xf>
    <xf numFmtId="0" fontId="0" fillId="2" borderId="0" xfId="0" applyFont="1" applyFill="1" applyAlignment="1">
      <alignment vertical="center"/>
    </xf>
    <xf numFmtId="0" fontId="52" fillId="2" borderId="0" xfId="0" applyFont="1" applyFill="1" applyBorder="1" applyAlignment="1"/>
    <xf numFmtId="0" fontId="51" fillId="2" borderId="0" xfId="0" applyFont="1" applyFill="1" applyAlignment="1">
      <alignment horizontal="left"/>
    </xf>
    <xf numFmtId="0" fontId="52" fillId="2" borderId="0" xfId="0" applyFont="1" applyFill="1" applyBorder="1" applyAlignment="1">
      <alignment horizontal="left"/>
    </xf>
    <xf numFmtId="175" fontId="64" fillId="0" borderId="29" xfId="40" applyNumberFormat="1" applyFont="1" applyFill="1" applyBorder="1" applyAlignment="1">
      <alignment vertical="center"/>
    </xf>
    <xf numFmtId="0" fontId="51" fillId="2" borderId="0" xfId="0" applyFont="1" applyFill="1" applyAlignment="1">
      <alignment horizontal="left" wrapText="1"/>
    </xf>
    <xf numFmtId="164" fontId="56" fillId="2" borderId="42" xfId="0" applyNumberFormat="1" applyFont="1" applyFill="1" applyBorder="1" applyAlignment="1">
      <alignment horizontal="center"/>
    </xf>
    <xf numFmtId="164" fontId="56" fillId="2" borderId="43" xfId="0" applyNumberFormat="1" applyFont="1" applyFill="1" applyBorder="1" applyAlignment="1">
      <alignment horizontal="center"/>
    </xf>
    <xf numFmtId="164" fontId="51" fillId="2" borderId="42" xfId="0" applyNumberFormat="1" applyFont="1" applyFill="1" applyBorder="1" applyAlignment="1">
      <alignment horizontal="center"/>
    </xf>
    <xf numFmtId="164" fontId="51" fillId="2" borderId="43" xfId="0" applyNumberFormat="1" applyFont="1" applyFill="1" applyBorder="1" applyAlignment="1">
      <alignment horizontal="center"/>
    </xf>
    <xf numFmtId="0" fontId="51" fillId="2" borderId="11" xfId="0" applyFont="1" applyFill="1" applyBorder="1" applyAlignment="1">
      <alignment vertical="center"/>
    </xf>
    <xf numFmtId="0" fontId="51" fillId="2" borderId="10" xfId="0" applyFont="1" applyFill="1" applyBorder="1" applyAlignment="1">
      <alignment vertical="center"/>
    </xf>
    <xf numFmtId="0" fontId="56" fillId="2" borderId="11" xfId="0" applyFont="1" applyFill="1" applyBorder="1" applyAlignment="1">
      <alignment vertical="center"/>
    </xf>
    <xf numFmtId="170" fontId="65" fillId="28" borderId="49" xfId="0" applyNumberFormat="1" applyFont="1" applyFill="1" applyBorder="1" applyAlignment="1">
      <alignment horizontal="center" vertical="center" wrapText="1"/>
    </xf>
    <xf numFmtId="170" fontId="65" fillId="27" borderId="50" xfId="6" applyNumberFormat="1" applyFont="1" applyFill="1" applyBorder="1" applyAlignment="1">
      <alignment horizontal="center" vertical="center" wrapText="1"/>
    </xf>
    <xf numFmtId="170" fontId="65" fillId="28" borderId="41" xfId="0" applyNumberFormat="1" applyFont="1" applyFill="1" applyBorder="1" applyAlignment="1">
      <alignment horizontal="center" vertical="center" wrapText="1"/>
    </xf>
    <xf numFmtId="171" fontId="56" fillId="2" borderId="45" xfId="0" applyNumberFormat="1" applyFont="1" applyFill="1" applyBorder="1" applyAlignment="1">
      <alignment horizontal="center"/>
    </xf>
    <xf numFmtId="171" fontId="10" fillId="2" borderId="51" xfId="0" applyNumberFormat="1" applyFont="1" applyFill="1" applyBorder="1" applyAlignment="1">
      <alignment horizontal="center"/>
    </xf>
    <xf numFmtId="164" fontId="10" fillId="2" borderId="52" xfId="0" applyNumberFormat="1" applyFont="1" applyFill="1" applyBorder="1" applyAlignment="1">
      <alignment horizontal="center"/>
    </xf>
    <xf numFmtId="0" fontId="54" fillId="2" borderId="0" xfId="0" applyFont="1" applyFill="1" applyBorder="1" applyAlignment="1">
      <alignment horizontal="center" vertical="center"/>
    </xf>
    <xf numFmtId="0" fontId="59" fillId="2" borderId="0" xfId="0" applyFont="1" applyFill="1" applyAlignment="1">
      <alignment horizontal="left"/>
    </xf>
    <xf numFmtId="0" fontId="51" fillId="2" borderId="39" xfId="0" applyFont="1" applyFill="1" applyBorder="1" applyAlignment="1">
      <alignment horizontal="center"/>
    </xf>
    <xf numFmtId="170" fontId="65" fillId="28" borderId="47" xfId="0" applyNumberFormat="1" applyFont="1" applyFill="1" applyBorder="1" applyAlignment="1">
      <alignment horizontal="center" vertical="center" wrapText="1"/>
    </xf>
    <xf numFmtId="170" fontId="65" fillId="27" borderId="46" xfId="6" applyNumberFormat="1" applyFont="1" applyFill="1" applyBorder="1" applyAlignment="1">
      <alignment horizontal="center" vertical="center" wrapText="1"/>
    </xf>
    <xf numFmtId="170" fontId="65" fillId="28" borderId="46" xfId="0" applyNumberFormat="1" applyFont="1" applyFill="1" applyBorder="1" applyAlignment="1">
      <alignment horizontal="center" vertical="center" wrapText="1"/>
    </xf>
    <xf numFmtId="0" fontId="51" fillId="2" borderId="4" xfId="0" applyFont="1" applyFill="1" applyBorder="1" applyAlignment="1">
      <alignment horizontal="center"/>
    </xf>
    <xf numFmtId="38" fontId="51" fillId="2" borderId="39" xfId="0" applyNumberFormat="1" applyFont="1" applyFill="1" applyBorder="1" applyAlignment="1">
      <alignment horizontal="center"/>
    </xf>
    <xf numFmtId="0" fontId="56" fillId="2" borderId="4" xfId="0" applyFont="1" applyFill="1" applyBorder="1" applyAlignment="1">
      <alignment horizontal="left" vertical="center" wrapText="1"/>
    </xf>
    <xf numFmtId="0" fontId="56" fillId="2" borderId="54" xfId="0" applyFont="1" applyFill="1" applyBorder="1" applyAlignment="1">
      <alignment horizontal="left" vertical="center" wrapText="1"/>
    </xf>
    <xf numFmtId="0" fontId="56" fillId="2" borderId="55" xfId="0" applyFont="1" applyFill="1" applyBorder="1" applyAlignment="1">
      <alignment horizontal="center"/>
    </xf>
    <xf numFmtId="164" fontId="56" fillId="2" borderId="44" xfId="0" applyNumberFormat="1" applyFont="1" applyFill="1" applyBorder="1" applyAlignment="1">
      <alignment horizontal="center"/>
    </xf>
    <xf numFmtId="0" fontId="0" fillId="2" borderId="6" xfId="0" applyFill="1" applyBorder="1"/>
    <xf numFmtId="0" fontId="63" fillId="2" borderId="0" xfId="0" applyFont="1" applyFill="1" applyBorder="1" applyAlignment="1">
      <alignment vertical="center"/>
    </xf>
    <xf numFmtId="0" fontId="51" fillId="0" borderId="2" xfId="0" applyNumberFormat="1" applyFont="1" applyBorder="1" applyAlignment="1">
      <alignment horizontal="center"/>
    </xf>
    <xf numFmtId="0" fontId="51" fillId="2" borderId="37" xfId="0" applyFont="1" applyFill="1" applyBorder="1"/>
    <xf numFmtId="3" fontId="51" fillId="2" borderId="2" xfId="0" applyNumberFormat="1" applyFont="1" applyFill="1" applyBorder="1"/>
    <xf numFmtId="3" fontId="51" fillId="2" borderId="37" xfId="0" applyNumberFormat="1" applyFont="1" applyFill="1" applyBorder="1"/>
    <xf numFmtId="0" fontId="48" fillId="2" borderId="0" xfId="0" applyFont="1" applyFill="1" applyBorder="1" applyAlignment="1">
      <alignment vertical="center"/>
    </xf>
    <xf numFmtId="0" fontId="3" fillId="2" borderId="0" xfId="0" applyFont="1" applyFill="1" applyBorder="1"/>
    <xf numFmtId="174" fontId="0" fillId="2" borderId="0" xfId="0" applyNumberFormat="1" applyFont="1" applyFill="1" applyBorder="1"/>
    <xf numFmtId="0" fontId="59" fillId="2" borderId="0" xfId="0" applyFont="1" applyFill="1" applyBorder="1" applyAlignment="1">
      <alignment horizontal="left"/>
    </xf>
    <xf numFmtId="0" fontId="59" fillId="2" borderId="0" xfId="0" applyFont="1" applyFill="1" applyBorder="1"/>
    <xf numFmtId="0" fontId="5" fillId="2" borderId="0" xfId="0" applyFont="1" applyFill="1" applyBorder="1" applyAlignment="1">
      <alignment wrapText="1"/>
    </xf>
    <xf numFmtId="0" fontId="41" fillId="2" borderId="0" xfId="0" applyFont="1" applyFill="1" applyBorder="1" applyAlignment="1"/>
    <xf numFmtId="0" fontId="56" fillId="2" borderId="34" xfId="0" applyFont="1" applyFill="1" applyBorder="1" applyAlignment="1">
      <alignment horizontal="left" wrapText="1"/>
    </xf>
    <xf numFmtId="0" fontId="56" fillId="2" borderId="35" xfId="0" applyFont="1" applyFill="1" applyBorder="1" applyAlignment="1">
      <alignment horizontal="center" vertical="center"/>
    </xf>
    <xf numFmtId="0" fontId="41" fillId="2" borderId="0" xfId="0" applyFont="1" applyFill="1" applyBorder="1" applyAlignment="1">
      <alignment vertical="center"/>
    </xf>
    <xf numFmtId="0" fontId="59" fillId="2" borderId="0" xfId="0" applyFont="1" applyFill="1" applyAlignment="1">
      <alignment horizontal="center"/>
    </xf>
    <xf numFmtId="0" fontId="57" fillId="2" borderId="0" xfId="0" applyFont="1" applyFill="1" applyAlignment="1">
      <alignment horizontal="center"/>
    </xf>
    <xf numFmtId="0" fontId="69" fillId="2" borderId="4" xfId="0" applyFont="1" applyFill="1" applyBorder="1" applyAlignment="1">
      <alignment horizontal="left" vertical="center" wrapText="1"/>
    </xf>
    <xf numFmtId="0" fontId="69" fillId="2" borderId="39" xfId="0" applyFont="1" applyFill="1" applyBorder="1" applyAlignment="1">
      <alignment horizontal="center" vertical="center" wrapText="1"/>
    </xf>
    <xf numFmtId="0" fontId="69" fillId="2" borderId="3" xfId="0" applyFont="1" applyFill="1" applyBorder="1" applyAlignment="1">
      <alignment horizontal="left" vertical="center" wrapText="1"/>
    </xf>
    <xf numFmtId="0" fontId="56" fillId="2" borderId="40" xfId="0" applyFont="1" applyFill="1" applyBorder="1" applyAlignment="1">
      <alignment horizontal="center" vertical="center" wrapText="1"/>
    </xf>
    <xf numFmtId="0" fontId="69" fillId="2" borderId="40" xfId="0" applyFont="1" applyFill="1" applyBorder="1" applyAlignment="1">
      <alignment horizontal="center" vertical="center" wrapText="1"/>
    </xf>
    <xf numFmtId="0" fontId="10" fillId="2" borderId="57" xfId="0" applyFont="1" applyFill="1" applyBorder="1" applyAlignment="1">
      <alignment horizontal="left" vertical="center" wrapText="1"/>
    </xf>
    <xf numFmtId="0" fontId="10" fillId="2" borderId="58" xfId="0" applyFont="1" applyFill="1" applyBorder="1" applyAlignment="1">
      <alignment horizontal="center" vertical="center" wrapText="1"/>
    </xf>
    <xf numFmtId="175" fontId="64" fillId="0" borderId="0" xfId="40" applyNumberFormat="1" applyFont="1" applyFill="1" applyBorder="1" applyAlignment="1">
      <alignment vertical="center"/>
    </xf>
    <xf numFmtId="0" fontId="65" fillId="27" borderId="59" xfId="0" applyNumberFormat="1" applyFont="1" applyFill="1" applyBorder="1" applyAlignment="1">
      <alignment horizontal="center" vertical="center" wrapText="1"/>
    </xf>
    <xf numFmtId="170" fontId="65" fillId="27" borderId="59" xfId="6" applyNumberFormat="1" applyFont="1" applyFill="1" applyBorder="1" applyAlignment="1">
      <alignment horizontal="center" vertical="center" wrapText="1"/>
    </xf>
    <xf numFmtId="0" fontId="61" fillId="2" borderId="0" xfId="0" applyFont="1" applyFill="1"/>
    <xf numFmtId="0" fontId="41" fillId="2" borderId="0" xfId="0" applyFont="1" applyFill="1"/>
    <xf numFmtId="0" fontId="51" fillId="2" borderId="0" xfId="0" applyFont="1" applyFill="1" applyAlignment="1">
      <alignment wrapText="1"/>
    </xf>
    <xf numFmtId="0" fontId="61" fillId="2" borderId="0" xfId="0" applyFont="1" applyFill="1" applyAlignment="1">
      <alignment horizontal="center"/>
    </xf>
    <xf numFmtId="39" fontId="52" fillId="2" borderId="0" xfId="0" applyNumberFormat="1" applyFont="1" applyFill="1" applyBorder="1" applyAlignment="1">
      <alignment horizontal="center"/>
    </xf>
    <xf numFmtId="0" fontId="71" fillId="2" borderId="0" xfId="0" applyFont="1" applyFill="1" applyBorder="1" applyAlignment="1">
      <alignment horizontal="center" wrapText="1"/>
    </xf>
    <xf numFmtId="0" fontId="67" fillId="2" borderId="0" xfId="0" applyFont="1" applyFill="1" applyAlignment="1">
      <alignment horizontal="center"/>
    </xf>
    <xf numFmtId="0" fontId="67" fillId="2" borderId="0" xfId="0" applyFont="1" applyFill="1" applyAlignment="1">
      <alignment horizontal="center" wrapText="1"/>
    </xf>
    <xf numFmtId="0" fontId="72" fillId="2" borderId="0" xfId="0" applyFont="1" applyFill="1"/>
    <xf numFmtId="0" fontId="56" fillId="2" borderId="12" xfId="0" applyNumberFormat="1" applyFont="1" applyFill="1" applyBorder="1" applyAlignment="1">
      <alignment horizontal="center" vertical="top"/>
    </xf>
    <xf numFmtId="0" fontId="72" fillId="2" borderId="12" xfId="0" applyNumberFormat="1" applyFont="1" applyFill="1" applyBorder="1" applyAlignment="1">
      <alignment horizontal="center" vertical="top"/>
    </xf>
    <xf numFmtId="0" fontId="62" fillId="2" borderId="0" xfId="0" applyFont="1" applyFill="1" applyAlignment="1">
      <alignment vertical="center"/>
    </xf>
    <xf numFmtId="0" fontId="64" fillId="0" borderId="2" xfId="0" applyFont="1" applyBorder="1" applyAlignment="1">
      <alignment horizontal="center" vertical="top"/>
    </xf>
    <xf numFmtId="167" fontId="51" fillId="2" borderId="0" xfId="0" applyNumberFormat="1" applyFont="1" applyFill="1"/>
    <xf numFmtId="0" fontId="56" fillId="0" borderId="2" xfId="0" applyFont="1" applyBorder="1" applyAlignment="1">
      <alignment horizontal="center" vertical="top"/>
    </xf>
    <xf numFmtId="0" fontId="64" fillId="2" borderId="2" xfId="0" applyFont="1" applyFill="1" applyBorder="1" applyAlignment="1">
      <alignment horizontal="center" vertical="top"/>
    </xf>
    <xf numFmtId="0" fontId="74" fillId="2" borderId="0" xfId="0" applyFont="1" applyFill="1"/>
    <xf numFmtId="0" fontId="73" fillId="2" borderId="0" xfId="0" applyFont="1" applyFill="1" applyBorder="1" applyAlignment="1">
      <alignment horizontal="center"/>
    </xf>
    <xf numFmtId="0" fontId="51" fillId="2" borderId="0" xfId="0" applyFont="1" applyFill="1" applyAlignment="1">
      <alignment horizontal="center" vertical="center"/>
    </xf>
    <xf numFmtId="0" fontId="51" fillId="2" borderId="0" xfId="0" applyFont="1" applyFill="1" applyBorder="1"/>
    <xf numFmtId="0" fontId="51" fillId="2" borderId="37" xfId="74" applyFont="1" applyFill="1" applyBorder="1" applyAlignment="1" applyProtection="1">
      <alignment horizontal="center"/>
      <protection locked="0"/>
    </xf>
    <xf numFmtId="176" fontId="56" fillId="2" borderId="0" xfId="71" applyNumberFormat="1" applyFont="1" applyFill="1" applyBorder="1" applyAlignment="1" applyProtection="1">
      <alignment horizontal="left" vertical="center"/>
      <protection locked="0"/>
    </xf>
    <xf numFmtId="0" fontId="51" fillId="2" borderId="37" xfId="74" applyFont="1" applyFill="1" applyBorder="1" applyProtection="1">
      <protection locked="0"/>
    </xf>
    <xf numFmtId="176" fontId="56" fillId="2" borderId="0" xfId="71" applyNumberFormat="1" applyFont="1" applyFill="1" applyBorder="1" applyProtection="1">
      <protection locked="0"/>
    </xf>
    <xf numFmtId="176" fontId="56" fillId="2" borderId="37" xfId="71" applyNumberFormat="1" applyFont="1" applyFill="1" applyBorder="1" applyAlignment="1" applyProtection="1">
      <alignment horizontal="left" vertical="center"/>
      <protection locked="0"/>
    </xf>
    <xf numFmtId="176" fontId="56" fillId="2" borderId="37" xfId="71" applyNumberFormat="1" applyFont="1" applyFill="1" applyBorder="1" applyProtection="1">
      <protection locked="0"/>
    </xf>
    <xf numFmtId="0" fontId="51" fillId="2" borderId="37" xfId="0" applyNumberFormat="1" applyFont="1" applyFill="1" applyBorder="1"/>
    <xf numFmtId="0" fontId="51" fillId="2" borderId="0" xfId="0" applyNumberFormat="1" applyFont="1" applyFill="1"/>
    <xf numFmtId="0" fontId="51" fillId="2" borderId="0" xfId="0" applyNumberFormat="1" applyFont="1" applyFill="1" applyBorder="1"/>
    <xf numFmtId="0" fontId="56" fillId="2" borderId="0" xfId="0" applyFont="1" applyFill="1" applyBorder="1"/>
    <xf numFmtId="0" fontId="56" fillId="2" borderId="0" xfId="0" applyFont="1" applyFill="1" applyBorder="1" applyAlignment="1">
      <alignment horizontal="center"/>
    </xf>
    <xf numFmtId="0" fontId="51" fillId="2" borderId="0" xfId="0" applyFont="1" applyFill="1" applyBorder="1" applyAlignment="1">
      <alignment horizontal="left"/>
    </xf>
    <xf numFmtId="0" fontId="63" fillId="2" borderId="0" xfId="0" applyFont="1" applyFill="1" applyAlignment="1">
      <alignment vertical="center"/>
    </xf>
    <xf numFmtId="0" fontId="56" fillId="2" borderId="0" xfId="0" applyFont="1" applyFill="1" applyBorder="1" applyAlignment="1">
      <alignment vertical="center"/>
    </xf>
    <xf numFmtId="0" fontId="65" fillId="27" borderId="37" xfId="0" applyFont="1" applyFill="1" applyBorder="1" applyAlignment="1">
      <alignment horizontal="center" vertical="center" wrapText="1"/>
    </xf>
    <xf numFmtId="0" fontId="70" fillId="27" borderId="37" xfId="0" applyFont="1" applyFill="1" applyBorder="1"/>
    <xf numFmtId="0" fontId="65" fillId="27" borderId="10" xfId="0" applyFont="1" applyFill="1" applyBorder="1" applyAlignment="1">
      <alignment wrapText="1"/>
    </xf>
    <xf numFmtId="0" fontId="65" fillId="27" borderId="1" xfId="0" applyFont="1" applyFill="1" applyBorder="1" applyAlignment="1">
      <alignment vertical="center" wrapText="1"/>
    </xf>
    <xf numFmtId="0" fontId="39" fillId="2" borderId="0" xfId="0" applyFont="1" applyFill="1" applyAlignment="1">
      <alignment horizontal="left" wrapText="1"/>
    </xf>
    <xf numFmtId="0" fontId="65" fillId="27" borderId="59" xfId="0" quotePrefix="1" applyFont="1" applyFill="1" applyBorder="1" applyAlignment="1">
      <alignment horizontal="center" vertical="center"/>
    </xf>
    <xf numFmtId="170" fontId="60" fillId="27" borderId="14" xfId="6" applyNumberFormat="1" applyFont="1" applyFill="1" applyBorder="1" applyAlignment="1">
      <alignment horizontal="center" vertical="center" wrapText="1"/>
    </xf>
    <xf numFmtId="10" fontId="40" fillId="2" borderId="8" xfId="0" applyNumberFormat="1" applyFont="1" applyFill="1" applyBorder="1" applyAlignment="1" applyProtection="1">
      <alignment horizontal="center"/>
      <protection locked="0"/>
    </xf>
    <xf numFmtId="17" fontId="40" fillId="0" borderId="9" xfId="0" applyNumberFormat="1" applyFont="1" applyFill="1" applyBorder="1" applyAlignment="1">
      <alignment horizontal="center"/>
    </xf>
    <xf numFmtId="0" fontId="40" fillId="0" borderId="9" xfId="0" applyFont="1" applyFill="1" applyBorder="1" applyAlignment="1">
      <alignment horizontal="center"/>
    </xf>
    <xf numFmtId="10" fontId="40" fillId="0" borderId="9" xfId="0" applyNumberFormat="1" applyFont="1" applyFill="1" applyBorder="1" applyAlignment="1">
      <alignment horizontal="center"/>
    </xf>
    <xf numFmtId="169" fontId="15" fillId="0" borderId="9" xfId="70" applyNumberFormat="1" applyFont="1" applyFill="1" applyBorder="1"/>
    <xf numFmtId="169" fontId="15" fillId="0" borderId="8" xfId="70" applyNumberFormat="1" applyFont="1" applyFill="1" applyBorder="1"/>
    <xf numFmtId="17" fontId="40" fillId="2" borderId="9" xfId="0" applyNumberFormat="1" applyFont="1" applyFill="1" applyBorder="1" applyAlignment="1">
      <alignment horizontal="center"/>
    </xf>
    <xf numFmtId="0" fontId="40" fillId="2" borderId="9" xfId="0" applyFont="1" applyFill="1" applyBorder="1" applyAlignment="1">
      <alignment horizontal="center"/>
    </xf>
    <xf numFmtId="10" fontId="40" fillId="2" borderId="9" xfId="0" applyNumberFormat="1" applyFont="1" applyFill="1" applyBorder="1" applyAlignment="1">
      <alignment horizontal="center"/>
    </xf>
    <xf numFmtId="169" fontId="15" fillId="2" borderId="8" xfId="70" applyNumberFormat="1" applyFont="1" applyFill="1" applyBorder="1"/>
    <xf numFmtId="169" fontId="15" fillId="2" borderId="9" xfId="70" applyNumberFormat="1" applyFont="1" applyFill="1" applyBorder="1"/>
    <xf numFmtId="0" fontId="43" fillId="2" borderId="0" xfId="0" applyFont="1" applyFill="1" applyBorder="1" applyAlignment="1">
      <alignment vertical="top"/>
    </xf>
    <xf numFmtId="0" fontId="43" fillId="2" borderId="0" xfId="0" applyFont="1" applyFill="1" applyAlignment="1">
      <alignment vertical="top"/>
    </xf>
    <xf numFmtId="0" fontId="78" fillId="2" borderId="0" xfId="0" applyFont="1" applyFill="1" applyAlignment="1">
      <alignment vertical="top"/>
    </xf>
    <xf numFmtId="170" fontId="60" fillId="2" borderId="0" xfId="6" applyNumberFormat="1" applyFont="1" applyFill="1" applyBorder="1" applyAlignment="1">
      <alignment horizontal="center" vertical="center" wrapText="1"/>
    </xf>
    <xf numFmtId="10" fontId="40" fillId="2" borderId="0" xfId="0" applyNumberFormat="1" applyFont="1" applyFill="1" applyBorder="1" applyAlignment="1">
      <alignment horizontal="center"/>
    </xf>
    <xf numFmtId="17" fontId="13" fillId="2" borderId="8" xfId="0" applyNumberFormat="1" applyFont="1" applyFill="1" applyBorder="1"/>
    <xf numFmtId="0" fontId="13" fillId="2" borderId="8" xfId="0" applyFont="1" applyFill="1" applyBorder="1"/>
    <xf numFmtId="10" fontId="13" fillId="2" borderId="8" xfId="0" applyNumberFormat="1" applyFont="1" applyFill="1" applyBorder="1"/>
    <xf numFmtId="169" fontId="13" fillId="2" borderId="8" xfId="0" applyNumberFormat="1" applyFont="1" applyFill="1" applyBorder="1"/>
    <xf numFmtId="17" fontId="53" fillId="2" borderId="15" xfId="0" applyNumberFormat="1" applyFont="1" applyFill="1" applyBorder="1"/>
    <xf numFmtId="0" fontId="53" fillId="2" borderId="15" xfId="0" applyFont="1" applyFill="1" applyBorder="1"/>
    <xf numFmtId="10" fontId="53" fillId="2" borderId="15" xfId="0" applyNumberFormat="1" applyFont="1" applyFill="1" applyBorder="1"/>
    <xf numFmtId="169" fontId="53" fillId="2" borderId="15" xfId="0" applyNumberFormat="1" applyFont="1" applyFill="1" applyBorder="1"/>
    <xf numFmtId="0" fontId="63" fillId="2" borderId="0" xfId="0" applyFont="1" applyFill="1" applyAlignment="1">
      <alignment horizontal="left"/>
    </xf>
    <xf numFmtId="0" fontId="39" fillId="2" borderId="0" xfId="0" applyFont="1" applyFill="1" applyAlignment="1">
      <alignment horizontal="center" wrapText="1"/>
    </xf>
    <xf numFmtId="175" fontId="64" fillId="29" borderId="29" xfId="40" applyNumberFormat="1" applyFont="1" applyFill="1" applyBorder="1" applyAlignment="1">
      <alignment horizontal="left" vertical="center" wrapText="1"/>
    </xf>
    <xf numFmtId="175" fontId="64" fillId="29" borderId="29" xfId="40" applyNumberFormat="1" applyFont="1" applyFill="1" applyBorder="1" applyAlignment="1">
      <alignment vertical="center" wrapText="1"/>
    </xf>
    <xf numFmtId="175" fontId="64" fillId="29" borderId="0" xfId="40" applyNumberFormat="1" applyFont="1" applyFill="1" applyBorder="1" applyAlignment="1">
      <alignment vertical="center" wrapText="1"/>
    </xf>
    <xf numFmtId="3" fontId="51" fillId="29" borderId="39" xfId="0" applyNumberFormat="1" applyFont="1" applyFill="1" applyBorder="1" applyAlignment="1">
      <alignment horizontal="center"/>
    </xf>
    <xf numFmtId="0" fontId="51" fillId="29" borderId="39" xfId="0" applyFont="1" applyFill="1" applyBorder="1" applyAlignment="1">
      <alignment horizontal="center"/>
    </xf>
    <xf numFmtId="172" fontId="56" fillId="29" borderId="56" xfId="0" applyNumberFormat="1" applyFont="1" applyFill="1" applyBorder="1" applyAlignment="1" applyProtection="1">
      <alignment horizontal="center" vertical="center"/>
    </xf>
    <xf numFmtId="0" fontId="10" fillId="29" borderId="58" xfId="0" applyFont="1" applyFill="1" applyBorder="1" applyAlignment="1">
      <alignment horizontal="center" vertical="center" wrapText="1"/>
    </xf>
    <xf numFmtId="0" fontId="56" fillId="2" borderId="39" xfId="0" applyFont="1" applyFill="1" applyBorder="1" applyAlignment="1">
      <alignment horizontal="center" vertical="center" wrapText="1"/>
    </xf>
    <xf numFmtId="0" fontId="56" fillId="29" borderId="39" xfId="0" applyFont="1" applyFill="1" applyBorder="1" applyAlignment="1">
      <alignment horizontal="center" vertical="center" wrapText="1"/>
    </xf>
    <xf numFmtId="177" fontId="56" fillId="29" borderId="39" xfId="70" applyNumberFormat="1" applyFont="1" applyFill="1" applyBorder="1" applyAlignment="1" applyProtection="1">
      <alignment horizontal="center"/>
      <protection locked="0"/>
    </xf>
    <xf numFmtId="177" fontId="56" fillId="29" borderId="55" xfId="70" applyNumberFormat="1" applyFont="1" applyFill="1" applyBorder="1" applyAlignment="1" applyProtection="1">
      <alignment horizontal="center"/>
      <protection locked="0"/>
    </xf>
    <xf numFmtId="177" fontId="56" fillId="29" borderId="55" xfId="70" applyNumberFormat="1" applyFont="1" applyFill="1" applyBorder="1"/>
    <xf numFmtId="0" fontId="51" fillId="2" borderId="0" xfId="0" applyFont="1" applyFill="1" applyAlignment="1">
      <alignment vertical="center"/>
    </xf>
    <xf numFmtId="167" fontId="64" fillId="29" borderId="2" xfId="0" applyNumberFormat="1" applyFont="1" applyFill="1" applyBorder="1" applyAlignment="1">
      <alignment horizontal="center" vertical="top"/>
    </xf>
    <xf numFmtId="176" fontId="56" fillId="29" borderId="37" xfId="71" applyNumberFormat="1" applyFont="1" applyFill="1" applyBorder="1" applyAlignment="1" applyProtection="1">
      <alignment horizontal="right" vertical="center"/>
      <protection locked="0"/>
    </xf>
    <xf numFmtId="176" fontId="56" fillId="29" borderId="37" xfId="71" applyNumberFormat="1" applyFont="1" applyFill="1" applyBorder="1" applyAlignment="1" applyProtection="1">
      <alignment horizontal="left" vertical="center"/>
      <protection locked="0"/>
    </xf>
    <xf numFmtId="176" fontId="56" fillId="29" borderId="37" xfId="71" applyNumberFormat="1" applyFont="1" applyFill="1" applyBorder="1" applyProtection="1">
      <protection locked="0"/>
    </xf>
    <xf numFmtId="0" fontId="65" fillId="27" borderId="60" xfId="0" applyNumberFormat="1" applyFont="1" applyFill="1" applyBorder="1" applyAlignment="1">
      <alignment horizontal="center" vertical="center" wrapText="1"/>
    </xf>
    <xf numFmtId="0" fontId="39" fillId="2" borderId="0" xfId="0" applyFont="1" applyFill="1" applyAlignment="1">
      <alignment horizontal="center" wrapText="1"/>
    </xf>
    <xf numFmtId="175" fontId="64" fillId="29" borderId="0" xfId="40" applyNumberFormat="1" applyFont="1" applyFill="1" applyBorder="1" applyAlignment="1">
      <alignment vertical="center"/>
    </xf>
    <xf numFmtId="0" fontId="37" fillId="2" borderId="0" xfId="0" applyFont="1" applyFill="1" applyAlignment="1">
      <alignment horizontal="center"/>
    </xf>
    <xf numFmtId="0" fontId="7" fillId="2" borderId="0" xfId="0" applyFont="1" applyFill="1" applyAlignment="1">
      <alignment horizontal="center"/>
    </xf>
    <xf numFmtId="10" fontId="40" fillId="2" borderId="14" xfId="0" applyNumberFormat="1" applyFont="1" applyFill="1" applyBorder="1" applyAlignment="1" applyProtection="1">
      <alignment horizontal="center"/>
      <protection locked="0"/>
    </xf>
    <xf numFmtId="10" fontId="40" fillId="2" borderId="65" xfId="0" applyNumberFormat="1" applyFont="1" applyFill="1" applyBorder="1" applyAlignment="1" applyProtection="1">
      <alignment horizontal="center"/>
      <protection locked="0"/>
    </xf>
    <xf numFmtId="170" fontId="60" fillId="27" borderId="66" xfId="6" applyNumberFormat="1" applyFont="1" applyFill="1" applyBorder="1" applyAlignment="1">
      <alignment horizontal="center" vertical="center" wrapText="1"/>
    </xf>
    <xf numFmtId="170" fontId="60" fillId="27" borderId="49" xfId="6" applyNumberFormat="1" applyFont="1" applyFill="1" applyBorder="1" applyAlignment="1">
      <alignment horizontal="center" vertical="center" wrapText="1"/>
    </xf>
    <xf numFmtId="10" fontId="40" fillId="29" borderId="8" xfId="0" applyNumberFormat="1" applyFont="1" applyFill="1" applyBorder="1" applyAlignment="1" applyProtection="1">
      <alignment horizontal="center"/>
      <protection locked="0"/>
    </xf>
    <xf numFmtId="10" fontId="40" fillId="29" borderId="65" xfId="0" applyNumberFormat="1" applyFont="1" applyFill="1" applyBorder="1" applyAlignment="1" applyProtection="1">
      <alignment horizontal="center"/>
      <protection locked="0"/>
    </xf>
    <xf numFmtId="1" fontId="40" fillId="0" borderId="9" xfId="0" applyNumberFormat="1" applyFont="1" applyFill="1" applyBorder="1" applyAlignment="1">
      <alignment horizontal="center"/>
    </xf>
    <xf numFmtId="17" fontId="40" fillId="29" borderId="8" xfId="0" applyNumberFormat="1" applyFont="1" applyFill="1" applyBorder="1"/>
    <xf numFmtId="0" fontId="40" fillId="29" borderId="8" xfId="0" applyFont="1" applyFill="1" applyBorder="1"/>
    <xf numFmtId="10" fontId="40" fillId="29" borderId="8" xfId="0" applyNumberFormat="1" applyFont="1" applyFill="1" applyBorder="1"/>
    <xf numFmtId="169" fontId="40" fillId="29" borderId="8" xfId="0" applyNumberFormat="1" applyFont="1" applyFill="1" applyBorder="1" applyProtection="1">
      <protection locked="0"/>
    </xf>
    <xf numFmtId="169" fontId="15" fillId="29" borderId="8" xfId="70" applyNumberFormat="1" applyFont="1" applyFill="1" applyBorder="1" applyProtection="1"/>
    <xf numFmtId="0" fontId="55" fillId="2" borderId="0" xfId="73" applyFont="1" applyFill="1"/>
    <xf numFmtId="164" fontId="56" fillId="29" borderId="64" xfId="0" applyNumberFormat="1" applyFont="1" applyFill="1" applyBorder="1" applyAlignment="1">
      <alignment horizontal="center"/>
    </xf>
    <xf numFmtId="0" fontId="57" fillId="2" borderId="0" xfId="0" applyFont="1" applyFill="1" applyAlignment="1">
      <alignment horizontal="center"/>
    </xf>
    <xf numFmtId="0" fontId="66" fillId="2" borderId="0" xfId="0" applyFont="1" applyFill="1" applyAlignment="1">
      <alignment horizontal="center"/>
    </xf>
    <xf numFmtId="0" fontId="52" fillId="2" borderId="0" xfId="0" applyFont="1" applyFill="1" applyBorder="1" applyAlignment="1">
      <alignment horizontal="left"/>
    </xf>
    <xf numFmtId="175" fontId="64" fillId="29" borderId="0" xfId="40" applyNumberFormat="1" applyFont="1" applyFill="1" applyBorder="1" applyAlignment="1">
      <alignment horizontal="left" vertical="center"/>
    </xf>
    <xf numFmtId="0" fontId="56" fillId="2" borderId="0" xfId="0" applyFont="1" applyFill="1" applyBorder="1" applyAlignment="1">
      <alignment horizontal="left" vertical="center" wrapText="1"/>
    </xf>
    <xf numFmtId="0" fontId="65" fillId="27" borderId="50" xfId="0" applyFont="1" applyFill="1" applyBorder="1" applyAlignment="1">
      <alignment horizontal="center" vertical="center" wrapText="1"/>
    </xf>
    <xf numFmtId="0" fontId="65" fillId="27" borderId="37" xfId="0" applyFont="1" applyFill="1" applyBorder="1" applyAlignment="1">
      <alignment horizontal="center" vertical="center" wrapText="1"/>
    </xf>
    <xf numFmtId="0" fontId="39" fillId="2" borderId="0" xfId="0" applyFont="1" applyFill="1" applyAlignment="1">
      <alignment horizontal="center" wrapText="1"/>
    </xf>
    <xf numFmtId="164" fontId="56" fillId="29" borderId="39" xfId="0" applyNumberFormat="1" applyFont="1" applyFill="1" applyBorder="1" applyAlignment="1">
      <alignment horizontal="center"/>
    </xf>
    <xf numFmtId="164" fontId="56" fillId="29" borderId="53" xfId="0" applyNumberFormat="1" applyFont="1" applyFill="1" applyBorder="1" applyAlignment="1">
      <alignment horizontal="center"/>
    </xf>
    <xf numFmtId="0" fontId="9" fillId="2" borderId="0" xfId="0" applyFont="1" applyFill="1" applyAlignment="1">
      <alignment horizontal="left"/>
    </xf>
    <xf numFmtId="0" fontId="9" fillId="2" borderId="0" xfId="0" applyFont="1" applyFill="1" applyBorder="1" applyAlignment="1">
      <alignment horizontal="left"/>
    </xf>
    <xf numFmtId="0" fontId="5" fillId="2" borderId="0" xfId="0" applyFont="1" applyFill="1" applyAlignment="1">
      <alignment horizontal="left"/>
    </xf>
    <xf numFmtId="171" fontId="52" fillId="2" borderId="5" xfId="0" applyNumberFormat="1" applyFont="1" applyFill="1" applyBorder="1" applyAlignment="1">
      <alignment horizontal="center" wrapText="1"/>
    </xf>
    <xf numFmtId="0" fontId="68" fillId="2" borderId="0" xfId="0" applyFont="1" applyFill="1" applyBorder="1" applyAlignment="1">
      <alignment horizontal="center" vertical="center" textRotation="90"/>
    </xf>
    <xf numFmtId="3" fontId="61" fillId="26" borderId="34" xfId="0" applyNumberFormat="1" applyFont="1" applyFill="1" applyBorder="1" applyAlignment="1">
      <alignment horizontal="center" vertical="center"/>
    </xf>
    <xf numFmtId="3" fontId="61" fillId="26" borderId="35" xfId="0" applyNumberFormat="1" applyFont="1" applyFill="1" applyBorder="1" applyAlignment="1">
      <alignment horizontal="center" vertical="center"/>
    </xf>
    <xf numFmtId="3" fontId="61" fillId="26" borderId="35" xfId="0" applyNumberFormat="1" applyFont="1" applyFill="1" applyBorder="1" applyAlignment="1">
      <alignment vertical="center"/>
    </xf>
    <xf numFmtId="3" fontId="61" fillId="26" borderId="36" xfId="0" applyNumberFormat="1" applyFont="1" applyFill="1" applyBorder="1" applyAlignment="1">
      <alignment vertical="center"/>
    </xf>
    <xf numFmtId="9" fontId="51" fillId="2" borderId="13" xfId="0" applyNumberFormat="1" applyFont="1" applyFill="1" applyBorder="1"/>
    <xf numFmtId="3" fontId="56" fillId="2" borderId="0" xfId="0" applyNumberFormat="1" applyFont="1" applyFill="1" applyBorder="1" applyAlignment="1">
      <alignment horizontal="center" vertical="center"/>
    </xf>
    <xf numFmtId="175" fontId="64" fillId="0" borderId="0" xfId="40" applyNumberFormat="1" applyFont="1" applyFill="1" applyBorder="1" applyAlignment="1">
      <alignment horizontal="center" vertical="center"/>
    </xf>
    <xf numFmtId="3" fontId="56" fillId="2" borderId="0" xfId="0" applyNumberFormat="1" applyFont="1" applyFill="1" applyBorder="1" applyAlignment="1">
      <alignment vertical="center" wrapText="1"/>
    </xf>
    <xf numFmtId="3" fontId="61" fillId="2" borderId="0" xfId="0" applyNumberFormat="1" applyFont="1" applyFill="1" applyBorder="1" applyAlignment="1">
      <alignment vertical="center" wrapText="1"/>
    </xf>
    <xf numFmtId="0" fontId="56" fillId="2" borderId="0" xfId="0" applyNumberFormat="1" applyFont="1" applyFill="1" applyBorder="1" applyAlignment="1">
      <alignment vertical="top" wrapText="1"/>
    </xf>
    <xf numFmtId="3" fontId="56" fillId="0" borderId="0" xfId="0" applyNumberFormat="1" applyFont="1" applyFill="1" applyBorder="1" applyAlignment="1">
      <alignment horizontal="center" vertical="center"/>
    </xf>
    <xf numFmtId="3" fontId="56" fillId="29" borderId="39" xfId="0" applyNumberFormat="1" applyFont="1" applyFill="1" applyBorder="1" applyAlignment="1">
      <alignment horizontal="center" vertical="center"/>
    </xf>
    <xf numFmtId="3" fontId="52" fillId="2" borderId="0" xfId="0" applyNumberFormat="1" applyFont="1" applyFill="1" applyBorder="1" applyAlignment="1">
      <alignment horizontal="center" vertical="center"/>
    </xf>
    <xf numFmtId="3" fontId="10" fillId="2" borderId="0" xfId="0" applyNumberFormat="1" applyFont="1" applyFill="1" applyBorder="1" applyAlignment="1">
      <alignment horizontal="left" vertical="center"/>
    </xf>
    <xf numFmtId="3" fontId="10" fillId="2" borderId="0" xfId="0" applyNumberFormat="1" applyFont="1" applyFill="1" applyBorder="1" applyAlignment="1">
      <alignment horizontal="center" vertical="center"/>
    </xf>
    <xf numFmtId="3" fontId="56" fillId="2" borderId="0" xfId="0" applyNumberFormat="1" applyFont="1" applyFill="1" applyBorder="1" applyAlignment="1">
      <alignment horizontal="left" vertical="center"/>
    </xf>
    <xf numFmtId="3" fontId="51" fillId="2" borderId="0" xfId="0" applyNumberFormat="1" applyFont="1" applyFill="1" applyBorder="1" applyAlignment="1">
      <alignment horizontal="center" vertical="center"/>
    </xf>
    <xf numFmtId="168" fontId="56" fillId="2" borderId="0" xfId="0" applyNumberFormat="1" applyFont="1" applyFill="1" applyBorder="1" applyAlignment="1">
      <alignment horizontal="center" vertical="center"/>
    </xf>
    <xf numFmtId="171" fontId="10" fillId="2" borderId="0" xfId="0" applyNumberFormat="1" applyFont="1" applyFill="1" applyBorder="1" applyAlignment="1">
      <alignment horizontal="center" vertical="center"/>
    </xf>
    <xf numFmtId="3" fontId="52" fillId="2" borderId="39" xfId="0" applyNumberFormat="1" applyFont="1" applyFill="1" applyBorder="1" applyAlignment="1">
      <alignment horizontal="center" vertical="center"/>
    </xf>
    <xf numFmtId="3" fontId="10" fillId="2" borderId="39" xfId="0" applyNumberFormat="1" applyFont="1" applyFill="1" applyBorder="1" applyAlignment="1">
      <alignment horizontal="left" vertical="center"/>
    </xf>
    <xf numFmtId="3" fontId="10" fillId="2" borderId="39" xfId="0" applyNumberFormat="1" applyFont="1" applyFill="1" applyBorder="1" applyAlignment="1">
      <alignment horizontal="center" vertical="center"/>
    </xf>
    <xf numFmtId="3" fontId="10" fillId="29" borderId="39" xfId="0" applyNumberFormat="1" applyFont="1" applyFill="1" applyBorder="1" applyAlignment="1">
      <alignment horizontal="center" vertical="center"/>
    </xf>
    <xf numFmtId="0" fontId="6" fillId="2" borderId="0" xfId="0" applyFont="1" applyFill="1" applyBorder="1" applyAlignment="1">
      <alignment vertical="center" textRotation="90"/>
    </xf>
    <xf numFmtId="0" fontId="65" fillId="27" borderId="70" xfId="0" applyNumberFormat="1" applyFont="1" applyFill="1" applyBorder="1" applyAlignment="1">
      <alignment horizontal="center" vertical="center" wrapText="1"/>
    </xf>
    <xf numFmtId="0" fontId="65" fillId="27" borderId="75" xfId="0" applyNumberFormat="1" applyFont="1" applyFill="1" applyBorder="1" applyAlignment="1">
      <alignment horizontal="center" vertical="center" wrapText="1"/>
    </xf>
    <xf numFmtId="3" fontId="56" fillId="2" borderId="12" xfId="0" applyNumberFormat="1" applyFont="1" applyFill="1" applyBorder="1" applyAlignment="1">
      <alignment horizontal="center" vertical="center"/>
    </xf>
    <xf numFmtId="3" fontId="52" fillId="2" borderId="4" xfId="0" applyNumberFormat="1" applyFont="1" applyFill="1" applyBorder="1" applyAlignment="1">
      <alignment horizontal="center" vertical="center"/>
    </xf>
    <xf numFmtId="3" fontId="10" fillId="2" borderId="53" xfId="0" applyNumberFormat="1" applyFont="1" applyFill="1" applyBorder="1" applyAlignment="1">
      <alignment horizontal="center" vertical="center"/>
    </xf>
    <xf numFmtId="3" fontId="52" fillId="2" borderId="12" xfId="0" applyNumberFormat="1" applyFont="1" applyFill="1" applyBorder="1" applyAlignment="1">
      <alignment horizontal="center" vertical="center"/>
    </xf>
    <xf numFmtId="3" fontId="10" fillId="2" borderId="13" xfId="0" applyNumberFormat="1" applyFont="1" applyFill="1" applyBorder="1" applyAlignment="1">
      <alignment horizontal="center" vertical="center"/>
    </xf>
    <xf numFmtId="171" fontId="56" fillId="2" borderId="13" xfId="0" applyNumberFormat="1" applyFont="1" applyFill="1" applyBorder="1" applyAlignment="1">
      <alignment horizontal="center" vertical="center"/>
    </xf>
    <xf numFmtId="171" fontId="10" fillId="2" borderId="13" xfId="0" applyNumberFormat="1" applyFont="1" applyFill="1" applyBorder="1" applyAlignment="1">
      <alignment horizontal="center" vertical="center"/>
    </xf>
    <xf numFmtId="3" fontId="52" fillId="2" borderId="5" xfId="0" applyNumberFormat="1" applyFont="1" applyFill="1" applyBorder="1" applyAlignment="1">
      <alignment horizontal="center" vertical="center"/>
    </xf>
    <xf numFmtId="3" fontId="56" fillId="2" borderId="6" xfId="0" applyNumberFormat="1" applyFont="1" applyFill="1" applyBorder="1" applyAlignment="1">
      <alignment horizontal="left" vertical="center"/>
    </xf>
    <xf numFmtId="3" fontId="10" fillId="2" borderId="6" xfId="0" applyNumberFormat="1" applyFont="1" applyFill="1" applyBorder="1" applyAlignment="1">
      <alignment horizontal="center" vertical="center"/>
    </xf>
    <xf numFmtId="3" fontId="52" fillId="2" borderId="6" xfId="0" applyNumberFormat="1" applyFont="1" applyFill="1" applyBorder="1" applyAlignment="1">
      <alignment horizontal="center" vertical="center"/>
    </xf>
    <xf numFmtId="3" fontId="10" fillId="2" borderId="7" xfId="0" applyNumberFormat="1" applyFont="1" applyFill="1" applyBorder="1" applyAlignment="1">
      <alignment horizontal="center" vertical="center"/>
    </xf>
    <xf numFmtId="0" fontId="65" fillId="27" borderId="76" xfId="0" applyFont="1" applyFill="1" applyBorder="1" applyAlignment="1">
      <alignment horizontal="left" vertical="center" wrapText="1"/>
    </xf>
    <xf numFmtId="0" fontId="65" fillId="27" borderId="79" xfId="0" applyFont="1" applyFill="1" applyBorder="1" applyAlignment="1">
      <alignment horizontal="center" vertical="center" wrapText="1"/>
    </xf>
    <xf numFmtId="0" fontId="65" fillId="27" borderId="80" xfId="0" applyFont="1" applyFill="1" applyBorder="1" applyAlignment="1">
      <alignment horizontal="center" vertical="center" wrapText="1"/>
    </xf>
    <xf numFmtId="177" fontId="56" fillId="2" borderId="0" xfId="70" applyNumberFormat="1" applyFont="1" applyFill="1" applyBorder="1" applyAlignment="1" applyProtection="1">
      <alignment horizontal="center"/>
    </xf>
    <xf numFmtId="0" fontId="56" fillId="2" borderId="0" xfId="0" applyFont="1" applyFill="1" applyBorder="1" applyAlignment="1">
      <alignment horizontal="center"/>
    </xf>
    <xf numFmtId="0" fontId="56" fillId="2" borderId="12" xfId="0" applyFont="1" applyFill="1" applyBorder="1" applyAlignment="1">
      <alignment horizontal="left" vertical="center" wrapText="1"/>
    </xf>
    <xf numFmtId="177" fontId="56" fillId="2" borderId="13" xfId="70" applyNumberFormat="1" applyFont="1" applyFill="1" applyBorder="1" applyAlignment="1" applyProtection="1">
      <alignment horizontal="center"/>
    </xf>
    <xf numFmtId="0" fontId="56" fillId="2" borderId="5" xfId="0" applyFont="1" applyFill="1" applyBorder="1" applyAlignment="1">
      <alignment horizontal="left" vertical="center" wrapText="1"/>
    </xf>
    <xf numFmtId="177" fontId="56" fillId="2" borderId="6" xfId="70" applyNumberFormat="1" applyFont="1" applyFill="1" applyBorder="1" applyAlignment="1" applyProtection="1">
      <alignment horizontal="center"/>
    </xf>
    <xf numFmtId="177" fontId="56" fillId="2" borderId="7" xfId="70" applyNumberFormat="1" applyFont="1" applyFill="1" applyBorder="1" applyAlignment="1" applyProtection="1">
      <alignment horizontal="center"/>
    </xf>
    <xf numFmtId="9" fontId="51" fillId="29" borderId="0" xfId="0" applyNumberFormat="1" applyFont="1" applyFill="1" applyBorder="1" applyAlignment="1">
      <alignment horizontal="center" vertical="center"/>
    </xf>
    <xf numFmtId="9" fontId="51" fillId="29" borderId="0" xfId="0" applyNumberFormat="1" applyFont="1" applyFill="1" applyBorder="1"/>
    <xf numFmtId="9" fontId="51" fillId="29" borderId="0" xfId="0" applyNumberFormat="1" applyFont="1" applyFill="1" applyBorder="1" applyAlignment="1">
      <alignment horizontal="center"/>
    </xf>
    <xf numFmtId="3" fontId="56" fillId="29" borderId="40" xfId="0" applyNumberFormat="1" applyFont="1" applyFill="1" applyBorder="1" applyAlignment="1">
      <alignment horizontal="center" vertical="center"/>
    </xf>
    <xf numFmtId="3" fontId="56" fillId="29" borderId="81" xfId="0" applyNumberFormat="1" applyFont="1" applyFill="1" applyBorder="1" applyAlignment="1">
      <alignment horizontal="center" vertical="center"/>
    </xf>
    <xf numFmtId="0" fontId="15" fillId="2" borderId="0" xfId="53" applyFont="1" applyFill="1" applyBorder="1" applyAlignment="1"/>
    <xf numFmtId="0" fontId="15" fillId="2" borderId="0" xfId="53" applyFont="1" applyFill="1" applyBorder="1"/>
    <xf numFmtId="2" fontId="15" fillId="2" borderId="0" xfId="53" applyNumberFormat="1" applyFont="1" applyFill="1" applyBorder="1" applyAlignment="1">
      <alignment horizontal="center"/>
    </xf>
    <xf numFmtId="0" fontId="55" fillId="2" borderId="11" xfId="73" applyFont="1" applyFill="1" applyBorder="1" applyAlignment="1">
      <alignment vertical="center"/>
    </xf>
    <xf numFmtId="0" fontId="65" fillId="27" borderId="2" xfId="0" applyFont="1" applyFill="1" applyBorder="1" applyAlignment="1">
      <alignment horizontal="center" wrapText="1"/>
    </xf>
    <xf numFmtId="44" fontId="64" fillId="2" borderId="38" xfId="70" applyNumberFormat="1" applyFont="1" applyFill="1" applyBorder="1" applyAlignment="1">
      <alignment horizontal="left" vertical="center" wrapText="1"/>
    </xf>
    <xf numFmtId="171" fontId="52" fillId="29" borderId="82" xfId="0" applyNumberFormat="1" applyFont="1" applyFill="1" applyBorder="1" applyAlignment="1">
      <alignment horizontal="center"/>
    </xf>
    <xf numFmtId="164" fontId="10" fillId="29" borderId="55" xfId="0" applyNumberFormat="1" applyFont="1" applyFill="1" applyBorder="1" applyAlignment="1">
      <alignment horizontal="center"/>
    </xf>
    <xf numFmtId="164" fontId="52" fillId="29" borderId="83" xfId="0" applyNumberFormat="1" applyFont="1" applyFill="1" applyBorder="1" applyAlignment="1">
      <alignment horizontal="center"/>
    </xf>
    <xf numFmtId="164" fontId="52" fillId="29" borderId="84" xfId="0" applyNumberFormat="1" applyFont="1" applyFill="1" applyBorder="1" applyAlignment="1">
      <alignment horizontal="center"/>
    </xf>
    <xf numFmtId="0" fontId="9" fillId="2" borderId="0" xfId="0" applyFont="1" applyFill="1" applyAlignment="1">
      <alignment horizontal="center"/>
    </xf>
    <xf numFmtId="0" fontId="79" fillId="2" borderId="0" xfId="0" applyFont="1" applyFill="1"/>
    <xf numFmtId="0" fontId="0" fillId="2" borderId="0" xfId="0" applyFill="1" applyAlignment="1">
      <alignment vertical="top"/>
    </xf>
    <xf numFmtId="0" fontId="63" fillId="2" borderId="0" xfId="0" applyFont="1" applyFill="1" applyAlignment="1">
      <alignment horizontal="left" vertical="top"/>
    </xf>
    <xf numFmtId="0" fontId="63" fillId="2" borderId="0" xfId="0" applyFont="1" applyFill="1" applyAlignment="1">
      <alignment vertical="top"/>
    </xf>
    <xf numFmtId="0" fontId="39" fillId="2" borderId="0" xfId="0" applyFont="1" applyFill="1" applyAlignment="1">
      <alignment horizontal="center" vertical="top"/>
    </xf>
    <xf numFmtId="0" fontId="65" fillId="27" borderId="10" xfId="0" applyFont="1" applyFill="1" applyBorder="1" applyAlignment="1">
      <alignment vertical="center" wrapText="1"/>
    </xf>
    <xf numFmtId="0" fontId="65" fillId="27" borderId="66" xfId="0" applyFont="1" applyFill="1" applyBorder="1" applyAlignment="1">
      <alignment horizontal="center" vertical="center" wrapText="1"/>
    </xf>
    <xf numFmtId="0" fontId="65" fillId="27" borderId="10" xfId="53" applyFont="1" applyFill="1" applyBorder="1" applyAlignment="1">
      <alignment vertical="center"/>
    </xf>
    <xf numFmtId="0" fontId="65" fillId="27" borderId="66" xfId="53" applyFont="1" applyFill="1" applyBorder="1" applyAlignment="1">
      <alignment horizontal="center" vertical="center"/>
    </xf>
    <xf numFmtId="175" fontId="64" fillId="2" borderId="0" xfId="40" applyNumberFormat="1" applyFont="1" applyFill="1" applyBorder="1" applyAlignment="1">
      <alignment vertical="center"/>
    </xf>
    <xf numFmtId="3" fontId="10" fillId="2" borderId="35" xfId="0" applyNumberFormat="1" applyFont="1" applyFill="1" applyBorder="1" applyAlignment="1">
      <alignment horizontal="center" vertical="center" wrapText="1"/>
    </xf>
    <xf numFmtId="0" fontId="52" fillId="2" borderId="12" xfId="0" applyFont="1" applyFill="1" applyBorder="1" applyAlignment="1">
      <alignment horizontal="left"/>
    </xf>
    <xf numFmtId="3" fontId="61" fillId="2" borderId="0" xfId="0" applyNumberFormat="1" applyFont="1" applyFill="1" applyBorder="1" applyAlignment="1">
      <alignment horizontal="center" vertical="center" wrapText="1"/>
    </xf>
    <xf numFmtId="38" fontId="56" fillId="29" borderId="12" xfId="0" applyNumberFormat="1" applyFont="1" applyFill="1" applyBorder="1" applyAlignment="1">
      <alignment horizontal="left"/>
    </xf>
    <xf numFmtId="0" fontId="51" fillId="29" borderId="0" xfId="0" applyFont="1" applyFill="1" applyBorder="1"/>
    <xf numFmtId="38" fontId="56" fillId="29" borderId="0" xfId="0" applyNumberFormat="1" applyFont="1" applyFill="1" applyBorder="1" applyAlignment="1">
      <alignment horizontal="center"/>
    </xf>
    <xf numFmtId="0" fontId="51" fillId="29" borderId="6" xfId="0" applyFont="1" applyFill="1" applyBorder="1" applyAlignment="1">
      <alignment vertical="top"/>
    </xf>
    <xf numFmtId="173" fontId="56" fillId="29" borderId="6" xfId="0" applyNumberFormat="1" applyFont="1" applyFill="1" applyBorder="1" applyAlignment="1">
      <alignment horizontal="center"/>
    </xf>
    <xf numFmtId="0" fontId="51" fillId="2" borderId="0" xfId="0" applyFont="1" applyFill="1" applyBorder="1" applyAlignment="1">
      <alignment horizontal="left" vertical="top"/>
    </xf>
    <xf numFmtId="0" fontId="51" fillId="2" borderId="0" xfId="0" applyFont="1" applyFill="1" applyBorder="1" applyAlignment="1">
      <alignment vertical="top"/>
    </xf>
    <xf numFmtId="173" fontId="56" fillId="2" borderId="0" xfId="0" applyNumberFormat="1" applyFont="1" applyFill="1" applyBorder="1" applyAlignment="1">
      <alignment horizontal="center"/>
    </xf>
    <xf numFmtId="3" fontId="51" fillId="2" borderId="0" xfId="0" applyNumberFormat="1" applyFont="1" applyFill="1" applyBorder="1" applyAlignment="1">
      <alignment horizontal="right"/>
    </xf>
    <xf numFmtId="10" fontId="51" fillId="2" borderId="0" xfId="72" applyNumberFormat="1" applyFont="1" applyFill="1" applyBorder="1" applyAlignment="1">
      <alignment horizontal="center"/>
    </xf>
    <xf numFmtId="38" fontId="51" fillId="2" borderId="0" xfId="71" applyNumberFormat="1" applyFont="1" applyFill="1" applyBorder="1" applyAlignment="1">
      <alignment horizontal="center"/>
    </xf>
    <xf numFmtId="38" fontId="51" fillId="2" borderId="0" xfId="0" applyNumberFormat="1" applyFont="1" applyFill="1" applyBorder="1" applyAlignment="1">
      <alignment horizontal="center"/>
    </xf>
    <xf numFmtId="0" fontId="51" fillId="29" borderId="6" xfId="0" applyFont="1" applyFill="1" applyBorder="1"/>
    <xf numFmtId="0" fontId="56" fillId="29" borderId="6" xfId="0" applyFont="1" applyFill="1" applyBorder="1"/>
    <xf numFmtId="0" fontId="52" fillId="2" borderId="12" xfId="0" applyFont="1" applyFill="1" applyBorder="1"/>
    <xf numFmtId="38" fontId="51" fillId="29" borderId="0" xfId="0" applyNumberFormat="1" applyFont="1" applyFill="1" applyBorder="1" applyAlignment="1">
      <alignment horizontal="center"/>
    </xf>
    <xf numFmtId="0" fontId="51" fillId="2" borderId="6" xfId="0" applyFont="1" applyFill="1" applyBorder="1"/>
    <xf numFmtId="0" fontId="79" fillId="2" borderId="0" xfId="0" applyFont="1" applyFill="1" applyBorder="1"/>
    <xf numFmtId="0" fontId="10" fillId="2" borderId="0" xfId="0" applyFont="1" applyFill="1" applyBorder="1"/>
    <xf numFmtId="0" fontId="10" fillId="2" borderId="0" xfId="0" applyFont="1" applyFill="1"/>
    <xf numFmtId="0" fontId="52" fillId="2" borderId="0" xfId="0" applyFont="1" applyFill="1"/>
    <xf numFmtId="0" fontId="52" fillId="2" borderId="0" xfId="0" applyFont="1" applyFill="1" applyBorder="1"/>
    <xf numFmtId="0" fontId="0" fillId="2" borderId="0" xfId="0" applyFont="1" applyFill="1" applyBorder="1" applyAlignment="1">
      <alignment horizontal="left"/>
    </xf>
    <xf numFmtId="0" fontId="10" fillId="2" borderId="34" xfId="0" applyNumberFormat="1" applyFont="1" applyFill="1" applyBorder="1" applyAlignment="1">
      <alignment horizontal="center" vertical="center" wrapText="1"/>
    </xf>
    <xf numFmtId="0" fontId="10" fillId="2" borderId="36" xfId="0" applyFont="1" applyFill="1" applyBorder="1" applyAlignment="1">
      <alignment horizontal="center" vertical="center" wrapText="1"/>
    </xf>
    <xf numFmtId="38" fontId="10" fillId="2" borderId="0" xfId="71" applyNumberFormat="1" applyFont="1" applyFill="1" applyBorder="1" applyAlignment="1">
      <alignment horizontal="center" vertical="center"/>
    </xf>
    <xf numFmtId="0" fontId="61" fillId="2" borderId="13" xfId="0" applyFont="1" applyFill="1" applyBorder="1" applyAlignment="1">
      <alignment horizontal="center" vertical="center" wrapText="1"/>
    </xf>
    <xf numFmtId="38" fontId="56" fillId="2" borderId="0" xfId="71" applyNumberFormat="1" applyFont="1" applyFill="1" applyBorder="1" applyAlignment="1">
      <alignment horizontal="center" vertical="center"/>
    </xf>
    <xf numFmtId="38" fontId="56" fillId="29" borderId="0" xfId="71" applyNumberFormat="1" applyFont="1" applyFill="1" applyBorder="1" applyAlignment="1">
      <alignment horizontal="center" vertical="center"/>
    </xf>
    <xf numFmtId="38" fontId="51" fillId="29" borderId="13" xfId="0" applyNumberFormat="1" applyFont="1" applyFill="1" applyBorder="1" applyAlignment="1">
      <alignment horizontal="center"/>
    </xf>
    <xf numFmtId="0" fontId="56" fillId="2" borderId="12" xfId="0" applyFont="1" applyFill="1" applyBorder="1" applyAlignment="1">
      <alignment horizontal="left" vertical="center"/>
    </xf>
    <xf numFmtId="10" fontId="56" fillId="2" borderId="0" xfId="72" applyNumberFormat="1" applyFont="1" applyFill="1" applyBorder="1" applyAlignment="1">
      <alignment horizontal="center" vertical="center"/>
    </xf>
    <xf numFmtId="9" fontId="51" fillId="2" borderId="13" xfId="72" applyFont="1" applyFill="1" applyBorder="1" applyAlignment="1">
      <alignment horizontal="center"/>
    </xf>
    <xf numFmtId="0" fontId="51" fillId="2" borderId="0" xfId="0" applyFont="1" applyFill="1" applyBorder="1" applyAlignment="1">
      <alignment horizontal="center"/>
    </xf>
    <xf numFmtId="38" fontId="51" fillId="2" borderId="13" xfId="0" applyNumberFormat="1" applyFont="1" applyFill="1" applyBorder="1" applyAlignment="1">
      <alignment horizontal="center"/>
    </xf>
    <xf numFmtId="38" fontId="56" fillId="2" borderId="0" xfId="0" applyNumberFormat="1" applyFont="1" applyFill="1" applyBorder="1" applyAlignment="1">
      <alignment horizontal="center" vertical="center"/>
    </xf>
    <xf numFmtId="38" fontId="56" fillId="29" borderId="0" xfId="0" applyNumberFormat="1" applyFont="1" applyFill="1" applyBorder="1" applyAlignment="1">
      <alignment horizontal="center" vertical="center"/>
    </xf>
    <xf numFmtId="0" fontId="61" fillId="2" borderId="0" xfId="0" applyFont="1" applyFill="1" applyBorder="1" applyAlignment="1">
      <alignment horizontal="center" vertical="center" wrapText="1"/>
    </xf>
    <xf numFmtId="0" fontId="56" fillId="29" borderId="5" xfId="0" applyFont="1" applyFill="1" applyBorder="1" applyAlignment="1">
      <alignment horizontal="left" vertical="center"/>
    </xf>
    <xf numFmtId="0" fontId="51" fillId="29" borderId="7" xfId="0" applyFont="1" applyFill="1" applyBorder="1"/>
    <xf numFmtId="0" fontId="56" fillId="2" borderId="0" xfId="0" applyFont="1" applyFill="1" applyBorder="1" applyAlignment="1">
      <alignment horizontal="left" vertical="center"/>
    </xf>
    <xf numFmtId="38" fontId="56" fillId="29" borderId="13" xfId="0" applyNumberFormat="1" applyFont="1" applyFill="1" applyBorder="1" applyAlignment="1">
      <alignment horizontal="center"/>
    </xf>
    <xf numFmtId="40" fontId="56" fillId="2" borderId="0" xfId="0" applyNumberFormat="1" applyFont="1" applyFill="1" applyBorder="1" applyAlignment="1">
      <alignment horizontal="center" vertical="center"/>
    </xf>
    <xf numFmtId="0" fontId="56" fillId="2" borderId="0" xfId="0" applyFont="1" applyFill="1" applyBorder="1" applyAlignment="1">
      <alignment horizontal="right" vertical="center"/>
    </xf>
    <xf numFmtId="0" fontId="51" fillId="2" borderId="13" xfId="0" applyFont="1" applyFill="1" applyBorder="1"/>
    <xf numFmtId="38" fontId="56" fillId="2" borderId="13" xfId="71" applyNumberFormat="1" applyFont="1" applyFill="1" applyBorder="1" applyAlignment="1">
      <alignment horizontal="center" vertical="center"/>
    </xf>
    <xf numFmtId="38" fontId="56" fillId="2" borderId="13" xfId="0" applyNumberFormat="1" applyFont="1" applyFill="1" applyBorder="1" applyAlignment="1">
      <alignment horizontal="center"/>
    </xf>
    <xf numFmtId="0" fontId="56" fillId="29" borderId="7" xfId="0" applyFont="1" applyFill="1" applyBorder="1" applyAlignment="1">
      <alignment horizontal="center"/>
    </xf>
    <xf numFmtId="0" fontId="56" fillId="29" borderId="12" xfId="0" applyFont="1" applyFill="1" applyBorder="1" applyAlignment="1">
      <alignment horizontal="left" vertical="center"/>
    </xf>
    <xf numFmtId="3" fontId="10" fillId="2" borderId="81" xfId="0" applyNumberFormat="1" applyFont="1" applyFill="1" applyBorder="1" applyAlignment="1">
      <alignment horizontal="left" vertical="center"/>
    </xf>
    <xf numFmtId="3" fontId="52" fillId="2" borderId="47" xfId="0" applyNumberFormat="1" applyFont="1" applyFill="1" applyBorder="1" applyAlignment="1">
      <alignment horizontal="center" vertical="center"/>
    </xf>
    <xf numFmtId="3" fontId="10" fillId="2" borderId="46" xfId="0" applyNumberFormat="1" applyFont="1" applyFill="1" applyBorder="1" applyAlignment="1">
      <alignment horizontal="center" vertical="center"/>
    </xf>
    <xf numFmtId="3" fontId="52" fillId="2" borderId="46" xfId="0" applyNumberFormat="1" applyFont="1" applyFill="1" applyBorder="1" applyAlignment="1">
      <alignment horizontal="center" vertical="center"/>
    </xf>
    <xf numFmtId="3" fontId="10" fillId="29" borderId="46" xfId="0" applyNumberFormat="1" applyFont="1" applyFill="1" applyBorder="1" applyAlignment="1">
      <alignment horizontal="center" vertical="center"/>
    </xf>
    <xf numFmtId="3" fontId="10" fillId="0" borderId="46" xfId="0" applyNumberFormat="1" applyFont="1" applyFill="1" applyBorder="1" applyAlignment="1">
      <alignment horizontal="center" vertical="center"/>
    </xf>
    <xf numFmtId="3" fontId="10" fillId="2" borderId="48" xfId="0" applyNumberFormat="1" applyFont="1" applyFill="1" applyBorder="1" applyAlignment="1">
      <alignment horizontal="center" vertical="center"/>
    </xf>
    <xf numFmtId="0" fontId="80" fillId="2" borderId="0" xfId="0" applyFont="1" applyFill="1" applyAlignment="1">
      <alignment vertical="center"/>
    </xf>
    <xf numFmtId="0" fontId="14" fillId="2" borderId="0" xfId="0" applyFont="1" applyFill="1" applyAlignment="1">
      <alignment vertical="center"/>
    </xf>
    <xf numFmtId="0" fontId="52" fillId="2" borderId="0" xfId="0" applyFont="1" applyFill="1" applyAlignment="1">
      <alignment horizontal="left" wrapText="1"/>
    </xf>
    <xf numFmtId="0" fontId="52" fillId="2" borderId="0" xfId="0" applyFont="1" applyFill="1" applyAlignment="1">
      <alignment horizontal="left"/>
    </xf>
    <xf numFmtId="0" fontId="3" fillId="2" borderId="0" xfId="0" applyFont="1" applyFill="1" applyAlignment="1">
      <alignment vertical="center"/>
    </xf>
    <xf numFmtId="177" fontId="56" fillId="2" borderId="0" xfId="70" applyNumberFormat="1" applyFont="1" applyFill="1" applyBorder="1" applyAlignment="1" applyProtection="1">
      <alignment horizontal="center"/>
      <protection locked="0"/>
    </xf>
    <xf numFmtId="177" fontId="56" fillId="2" borderId="0" xfId="70" applyNumberFormat="1" applyFont="1" applyFill="1" applyBorder="1"/>
    <xf numFmtId="0" fontId="10" fillId="2" borderId="0" xfId="0" applyFont="1" applyFill="1" applyAlignment="1">
      <alignment horizontal="left" vertical="center" wrapText="1"/>
    </xf>
    <xf numFmtId="0" fontId="78" fillId="2" borderId="0" xfId="0" applyFont="1" applyFill="1" applyBorder="1" applyAlignment="1">
      <alignment vertical="center"/>
    </xf>
    <xf numFmtId="0" fontId="10" fillId="2" borderId="0" xfId="0" applyFont="1" applyFill="1" applyBorder="1" applyAlignment="1">
      <alignment horizontal="left" vertical="top"/>
    </xf>
    <xf numFmtId="0" fontId="10" fillId="2" borderId="0" xfId="0" applyFont="1" applyFill="1" applyBorder="1" applyAlignment="1"/>
    <xf numFmtId="0" fontId="81" fillId="2" borderId="0" xfId="0" applyFont="1" applyFill="1" applyBorder="1" applyAlignment="1">
      <alignment horizontal="center"/>
    </xf>
    <xf numFmtId="0" fontId="56" fillId="2" borderId="0" xfId="0" applyFont="1" applyFill="1" applyBorder="1" applyAlignment="1">
      <alignment horizontal="left"/>
    </xf>
    <xf numFmtId="0" fontId="56" fillId="2" borderId="0" xfId="0" applyFont="1" applyFill="1" applyAlignment="1">
      <alignment horizontal="center"/>
    </xf>
    <xf numFmtId="3" fontId="61" fillId="26" borderId="49" xfId="0" applyNumberFormat="1" applyFont="1" applyFill="1" applyBorder="1" applyAlignment="1">
      <alignment horizontal="center" vertical="center"/>
    </xf>
    <xf numFmtId="3" fontId="61" fillId="26" borderId="50" xfId="0" applyNumberFormat="1" applyFont="1" applyFill="1" applyBorder="1" applyAlignment="1">
      <alignment horizontal="center" vertical="center"/>
    </xf>
    <xf numFmtId="3" fontId="61" fillId="26" borderId="50" xfId="0" applyNumberFormat="1" applyFont="1" applyFill="1" applyBorder="1" applyAlignment="1">
      <alignment vertical="center"/>
    </xf>
    <xf numFmtId="3" fontId="61" fillId="26" borderId="41" xfId="0" applyNumberFormat="1" applyFont="1" applyFill="1" applyBorder="1" applyAlignment="1">
      <alignment vertical="center"/>
    </xf>
    <xf numFmtId="171" fontId="56" fillId="2" borderId="0" xfId="0" applyNumberFormat="1" applyFont="1" applyFill="1" applyBorder="1" applyAlignment="1">
      <alignment horizontal="center" vertical="center"/>
    </xf>
    <xf numFmtId="3" fontId="10" fillId="2" borderId="0" xfId="0" applyNumberFormat="1" applyFont="1" applyFill="1" applyBorder="1" applyAlignment="1">
      <alignment horizontal="left" vertical="center" wrapText="1"/>
    </xf>
    <xf numFmtId="0" fontId="65" fillId="27" borderId="86" xfId="0" applyNumberFormat="1" applyFont="1" applyFill="1" applyBorder="1" applyAlignment="1">
      <alignment horizontal="center" vertical="center" wrapText="1"/>
    </xf>
    <xf numFmtId="3" fontId="51" fillId="2" borderId="12" xfId="0" applyNumberFormat="1" applyFont="1" applyFill="1" applyBorder="1" applyAlignment="1">
      <alignment horizontal="center" vertical="center"/>
    </xf>
    <xf numFmtId="3" fontId="56" fillId="2" borderId="13" xfId="0" applyNumberFormat="1" applyFont="1" applyFill="1" applyBorder="1" applyAlignment="1">
      <alignment horizontal="center" vertical="center"/>
    </xf>
    <xf numFmtId="3" fontId="61" fillId="26" borderId="12" xfId="0" applyNumberFormat="1" applyFont="1" applyFill="1" applyBorder="1" applyAlignment="1">
      <alignment horizontal="center" vertical="center"/>
    </xf>
    <xf numFmtId="3" fontId="61" fillId="26" borderId="0" xfId="0" applyNumberFormat="1" applyFont="1" applyFill="1" applyBorder="1" applyAlignment="1">
      <alignment horizontal="center" vertical="center"/>
    </xf>
    <xf numFmtId="3" fontId="61" fillId="26" borderId="0" xfId="0" applyNumberFormat="1" applyFont="1" applyFill="1" applyBorder="1" applyAlignment="1">
      <alignment vertical="center"/>
    </xf>
    <xf numFmtId="3" fontId="61" fillId="26" borderId="13" xfId="0" applyNumberFormat="1" applyFont="1" applyFill="1" applyBorder="1" applyAlignment="1">
      <alignment vertical="center"/>
    </xf>
    <xf numFmtId="9" fontId="72" fillId="2" borderId="13" xfId="0" applyNumberFormat="1" applyFont="1" applyFill="1" applyBorder="1"/>
    <xf numFmtId="0" fontId="56" fillId="2" borderId="0" xfId="0" applyFont="1" applyFill="1" applyAlignment="1">
      <alignment horizontal="left"/>
    </xf>
    <xf numFmtId="0" fontId="81" fillId="2" borderId="0" xfId="0" applyFont="1" applyFill="1" applyAlignment="1">
      <alignment vertical="center"/>
    </xf>
    <xf numFmtId="0" fontId="82" fillId="2" borderId="0" xfId="0" applyFont="1" applyFill="1" applyAlignment="1">
      <alignment vertical="center"/>
    </xf>
    <xf numFmtId="0" fontId="83" fillId="2" borderId="0" xfId="0" applyFont="1" applyFill="1" applyAlignment="1">
      <alignment horizontal="center" wrapText="1"/>
    </xf>
    <xf numFmtId="0" fontId="83" fillId="2" borderId="0" xfId="0" applyFont="1" applyFill="1" applyAlignment="1">
      <alignment horizontal="left" wrapText="1"/>
    </xf>
    <xf numFmtId="0" fontId="10" fillId="2" borderId="0" xfId="0" applyFont="1" applyFill="1" applyBorder="1" applyAlignment="1">
      <alignment horizontal="left"/>
    </xf>
    <xf numFmtId="0" fontId="83" fillId="2" borderId="0" xfId="0" applyFont="1" applyFill="1" applyAlignment="1">
      <alignment horizontal="center"/>
    </xf>
    <xf numFmtId="0" fontId="83" fillId="2" borderId="0" xfId="0" applyFont="1" applyFill="1" applyAlignment="1">
      <alignment horizontal="center" vertical="center"/>
    </xf>
    <xf numFmtId="0" fontId="44" fillId="2" borderId="0" xfId="0" applyFont="1" applyFill="1" applyBorder="1" applyAlignment="1">
      <alignment vertical="top"/>
    </xf>
    <xf numFmtId="0" fontId="51" fillId="2" borderId="5" xfId="0" applyFont="1" applyFill="1" applyBorder="1" applyAlignment="1">
      <alignment horizontal="center"/>
    </xf>
    <xf numFmtId="0" fontId="61" fillId="2" borderId="6" xfId="0" applyFont="1" applyFill="1" applyBorder="1" applyAlignment="1">
      <alignment horizontal="center"/>
    </xf>
    <xf numFmtId="39" fontId="52" fillId="2" borderId="6" xfId="0" applyNumberFormat="1" applyFont="1" applyFill="1" applyBorder="1" applyAlignment="1">
      <alignment horizontal="center"/>
    </xf>
    <xf numFmtId="0" fontId="51" fillId="2" borderId="7" xfId="0" applyFont="1" applyFill="1" applyBorder="1"/>
    <xf numFmtId="3" fontId="56" fillId="29" borderId="55" xfId="0" applyNumberFormat="1" applyFont="1" applyFill="1" applyBorder="1" applyAlignment="1">
      <alignment horizontal="center" vertical="center"/>
    </xf>
    <xf numFmtId="3" fontId="56" fillId="29" borderId="87" xfId="0" applyNumberFormat="1" applyFont="1" applyFill="1" applyBorder="1" applyAlignment="1">
      <alignment horizontal="center" vertical="center"/>
    </xf>
    <xf numFmtId="9" fontId="72" fillId="29" borderId="0" xfId="0" applyNumberFormat="1" applyFont="1" applyFill="1" applyBorder="1" applyAlignment="1">
      <alignment horizontal="center" vertical="center"/>
    </xf>
    <xf numFmtId="9" fontId="72" fillId="29" borderId="0" xfId="0" applyNumberFormat="1" applyFont="1" applyFill="1" applyBorder="1"/>
    <xf numFmtId="3" fontId="56" fillId="29" borderId="88" xfId="0" applyNumberFormat="1" applyFont="1" applyFill="1" applyBorder="1" applyAlignment="1">
      <alignment horizontal="center" vertical="center"/>
    </xf>
    <xf numFmtId="9" fontId="51" fillId="29" borderId="13" xfId="0" applyNumberFormat="1" applyFont="1" applyFill="1" applyBorder="1"/>
    <xf numFmtId="9" fontId="72" fillId="29" borderId="13" xfId="0" applyNumberFormat="1" applyFont="1" applyFill="1" applyBorder="1"/>
    <xf numFmtId="0" fontId="0" fillId="2" borderId="12" xfId="0" applyFill="1" applyBorder="1" applyAlignment="1">
      <alignment horizontal="center"/>
    </xf>
    <xf numFmtId="0" fontId="0" fillId="2" borderId="13" xfId="0" applyFill="1" applyBorder="1"/>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xf numFmtId="175" fontId="64" fillId="29" borderId="29" xfId="40" applyNumberFormat="1" applyFont="1" applyFill="1" applyBorder="1" applyAlignment="1">
      <alignment horizontal="center" vertical="center" wrapText="1"/>
    </xf>
    <xf numFmtId="164" fontId="52" fillId="29" borderId="7" xfId="0" applyNumberFormat="1" applyFont="1" applyFill="1" applyBorder="1" applyAlignment="1">
      <alignment horizontal="center"/>
    </xf>
    <xf numFmtId="0" fontId="56" fillId="2" borderId="0" xfId="0" applyFont="1" applyFill="1" applyBorder="1" applyAlignment="1">
      <alignment vertical="top"/>
    </xf>
    <xf numFmtId="0" fontId="56" fillId="2" borderId="0" xfId="0" applyFont="1" applyFill="1" applyBorder="1" applyAlignment="1">
      <alignment vertical="top" wrapText="1"/>
    </xf>
    <xf numFmtId="0" fontId="51" fillId="2" borderId="0" xfId="0" applyFont="1" applyFill="1" applyBorder="1" applyAlignment="1">
      <alignment horizontal="center" wrapText="1"/>
    </xf>
    <xf numFmtId="3" fontId="56" fillId="29" borderId="0" xfId="0" applyNumberFormat="1" applyFont="1" applyFill="1" applyBorder="1" applyAlignment="1">
      <alignment vertical="top"/>
    </xf>
    <xf numFmtId="0" fontId="56" fillId="2" borderId="0" xfId="0" applyFont="1" applyFill="1" applyBorder="1" applyAlignment="1">
      <alignment horizontal="center" vertical="top" wrapText="1"/>
    </xf>
    <xf numFmtId="0" fontId="76" fillId="2" borderId="0" xfId="0" applyFont="1" applyFill="1" applyBorder="1" applyAlignment="1">
      <alignment vertical="top" wrapText="1"/>
    </xf>
    <xf numFmtId="0" fontId="76" fillId="2" borderId="0" xfId="0" applyFont="1" applyFill="1" applyBorder="1" applyAlignment="1">
      <alignment horizontal="center" vertical="top" wrapText="1"/>
    </xf>
    <xf numFmtId="0" fontId="76" fillId="29" borderId="0" xfId="0" applyFont="1" applyFill="1" applyBorder="1" applyAlignment="1">
      <alignment vertical="top"/>
    </xf>
    <xf numFmtId="0" fontId="56" fillId="29" borderId="0" xfId="0" applyFont="1" applyFill="1" applyBorder="1" applyAlignment="1">
      <alignment vertical="top"/>
    </xf>
    <xf numFmtId="3" fontId="56" fillId="29" borderId="0" xfId="0" applyNumberFormat="1" applyFont="1" applyFill="1" applyBorder="1" applyAlignment="1">
      <alignment horizontal="center" vertical="top"/>
    </xf>
    <xf numFmtId="0" fontId="51" fillId="2" borderId="12" xfId="0" applyFont="1" applyFill="1" applyBorder="1"/>
    <xf numFmtId="0" fontId="51" fillId="2" borderId="5" xfId="0" applyFont="1" applyFill="1" applyBorder="1"/>
    <xf numFmtId="0" fontId="51" fillId="2" borderId="6" xfId="0" applyFont="1" applyFill="1" applyBorder="1" applyAlignment="1">
      <alignment horizontal="center" wrapText="1"/>
    </xf>
    <xf numFmtId="9" fontId="56" fillId="29" borderId="0" xfId="72" applyFont="1" applyFill="1" applyBorder="1" applyAlignment="1">
      <alignment vertical="top"/>
    </xf>
    <xf numFmtId="0" fontId="65" fillId="27" borderId="70" xfId="0" applyFont="1" applyFill="1" applyBorder="1" applyAlignment="1">
      <alignment horizontal="center" vertical="center" wrapText="1"/>
    </xf>
    <xf numFmtId="170" fontId="65" fillId="27" borderId="86" xfId="6" applyNumberFormat="1" applyFont="1" applyFill="1" applyBorder="1" applyAlignment="1">
      <alignment horizontal="center" vertical="center" wrapText="1"/>
    </xf>
    <xf numFmtId="0" fontId="56" fillId="2" borderId="12" xfId="0" applyFont="1" applyFill="1" applyBorder="1" applyAlignment="1">
      <alignment vertical="top"/>
    </xf>
    <xf numFmtId="9" fontId="56" fillId="29" borderId="13" xfId="72" applyFont="1" applyFill="1" applyBorder="1" applyAlignment="1">
      <alignment vertical="top"/>
    </xf>
    <xf numFmtId="3" fontId="61" fillId="2" borderId="12" xfId="0" applyNumberFormat="1" applyFont="1" applyFill="1" applyBorder="1" applyAlignment="1"/>
    <xf numFmtId="0" fontId="77" fillId="2" borderId="12" xfId="0" applyFont="1" applyFill="1" applyBorder="1" applyAlignment="1">
      <alignment vertical="top"/>
    </xf>
    <xf numFmtId="0" fontId="75" fillId="2" borderId="12" xfId="0" applyFont="1" applyFill="1" applyBorder="1" applyAlignment="1">
      <alignment vertical="top"/>
    </xf>
    <xf numFmtId="9" fontId="56" fillId="2" borderId="13" xfId="72" applyFont="1" applyFill="1" applyBorder="1" applyAlignment="1">
      <alignment vertical="top"/>
    </xf>
    <xf numFmtId="0" fontId="56" fillId="2" borderId="5" xfId="0" applyFont="1" applyFill="1" applyBorder="1" applyAlignment="1">
      <alignment vertical="top"/>
    </xf>
    <xf numFmtId="3" fontId="56" fillId="29" borderId="6" xfId="0" applyNumberFormat="1" applyFont="1" applyFill="1" applyBorder="1" applyAlignment="1">
      <alignment horizontal="center" vertical="top"/>
    </xf>
    <xf numFmtId="9" fontId="56" fillId="29" borderId="7" xfId="72" applyFont="1" applyFill="1" applyBorder="1" applyAlignment="1">
      <alignment vertical="top"/>
    </xf>
    <xf numFmtId="0" fontId="65" fillId="27" borderId="0" xfId="0" quotePrefix="1" applyFont="1" applyFill="1" applyBorder="1" applyAlignment="1">
      <alignment horizontal="center" vertical="center"/>
    </xf>
    <xf numFmtId="170" fontId="65" fillId="27" borderId="0" xfId="6" applyNumberFormat="1" applyFont="1" applyFill="1" applyBorder="1" applyAlignment="1">
      <alignment horizontal="center" vertical="center" wrapText="1"/>
    </xf>
    <xf numFmtId="0" fontId="0" fillId="2" borderId="0" xfId="0" applyFont="1" applyFill="1" applyBorder="1" applyAlignment="1">
      <alignment wrapText="1"/>
    </xf>
    <xf numFmtId="0" fontId="0" fillId="2" borderId="0" xfId="0" applyFont="1" applyFill="1" applyBorder="1" applyAlignment="1">
      <alignment horizontal="center" wrapText="1"/>
    </xf>
    <xf numFmtId="170" fontId="65" fillId="27" borderId="13" xfId="6" applyNumberFormat="1" applyFont="1" applyFill="1" applyBorder="1" applyAlignment="1">
      <alignment horizontal="center" vertical="center" wrapText="1"/>
    </xf>
    <xf numFmtId="0" fontId="39" fillId="2" borderId="0" xfId="0" applyFont="1" applyFill="1" applyBorder="1" applyAlignment="1">
      <alignment horizontal="center" wrapText="1"/>
    </xf>
    <xf numFmtId="0" fontId="83" fillId="2" borderId="0" xfId="0" applyFont="1" applyFill="1" applyBorder="1" applyAlignment="1">
      <alignment horizontal="center" wrapText="1"/>
    </xf>
    <xf numFmtId="0" fontId="83" fillId="2" borderId="0" xfId="0" applyFont="1" applyFill="1" applyBorder="1" applyAlignment="1">
      <alignment horizontal="left" wrapText="1"/>
    </xf>
    <xf numFmtId="0" fontId="78" fillId="2" borderId="0" xfId="0" applyFont="1" applyFill="1" applyBorder="1" applyAlignment="1">
      <alignment vertical="top"/>
    </xf>
    <xf numFmtId="0" fontId="50" fillId="2" borderId="0" xfId="0" applyFont="1" applyFill="1" applyBorder="1" applyAlignment="1">
      <alignment vertical="top" wrapText="1"/>
    </xf>
    <xf numFmtId="0" fontId="50" fillId="2" borderId="0" xfId="0" applyFont="1" applyFill="1" applyBorder="1" applyAlignment="1">
      <alignment horizontal="center" vertical="top" wrapText="1"/>
    </xf>
    <xf numFmtId="0" fontId="39" fillId="2" borderId="0" xfId="0" applyFont="1" applyFill="1" applyBorder="1" applyAlignment="1">
      <alignment horizontal="left" wrapText="1"/>
    </xf>
    <xf numFmtId="0" fontId="50" fillId="2" borderId="0" xfId="0" applyFont="1" applyFill="1" applyBorder="1" applyAlignment="1">
      <alignment vertical="top"/>
    </xf>
    <xf numFmtId="0" fontId="9" fillId="2" borderId="0" xfId="0" applyFont="1" applyFill="1" applyBorder="1" applyAlignment="1">
      <alignment vertical="top"/>
    </xf>
    <xf numFmtId="0" fontId="0" fillId="29" borderId="0" xfId="0" applyFont="1" applyFill="1" applyBorder="1" applyAlignment="1">
      <alignment horizontal="left"/>
    </xf>
    <xf numFmtId="3" fontId="10" fillId="2" borderId="6" xfId="0" applyNumberFormat="1" applyFont="1" applyFill="1" applyBorder="1" applyAlignment="1">
      <alignment horizontal="left" vertical="center" wrapText="1"/>
    </xf>
    <xf numFmtId="171" fontId="10" fillId="2" borderId="6" xfId="0" applyNumberFormat="1" applyFont="1" applyFill="1" applyBorder="1" applyAlignment="1">
      <alignment horizontal="center" vertical="center"/>
    </xf>
    <xf numFmtId="171" fontId="10" fillId="2" borderId="7" xfId="0" applyNumberFormat="1" applyFont="1" applyFill="1" applyBorder="1" applyAlignment="1">
      <alignment horizontal="center" vertical="center"/>
    </xf>
    <xf numFmtId="0" fontId="84" fillId="2" borderId="0" xfId="0" applyFont="1" applyFill="1"/>
    <xf numFmtId="0" fontId="36" fillId="2" borderId="0" xfId="0" applyFont="1" applyFill="1"/>
    <xf numFmtId="0" fontId="84" fillId="2" borderId="0" xfId="0" applyFont="1" applyFill="1" applyAlignment="1">
      <alignment horizontal="left"/>
    </xf>
    <xf numFmtId="0" fontId="84" fillId="2" borderId="0" xfId="0" applyFont="1" applyFill="1" applyAlignment="1">
      <alignment horizontal="center"/>
    </xf>
    <xf numFmtId="0" fontId="56" fillId="2" borderId="11" xfId="0" applyFont="1" applyFill="1" applyBorder="1" applyAlignment="1">
      <alignment vertical="center" wrapText="1"/>
    </xf>
    <xf numFmtId="0" fontId="52" fillId="2" borderId="0" xfId="0" applyFont="1" applyFill="1" applyAlignment="1">
      <alignment horizontal="left" vertical="center"/>
    </xf>
    <xf numFmtId="10" fontId="40" fillId="29" borderId="9" xfId="0" applyNumberFormat="1" applyFont="1" applyFill="1" applyBorder="1" applyAlignment="1">
      <alignment horizontal="center"/>
    </xf>
    <xf numFmtId="0" fontId="1" fillId="0" borderId="0" xfId="0" applyFont="1" applyFill="1" applyAlignment="1">
      <alignment wrapText="1"/>
    </xf>
    <xf numFmtId="0" fontId="0" fillId="0" borderId="0" xfId="0" applyFont="1" applyFill="1"/>
    <xf numFmtId="0" fontId="69" fillId="29" borderId="39" xfId="0" applyFont="1" applyFill="1" applyBorder="1" applyAlignment="1">
      <alignment horizontal="center" vertical="center" wrapText="1"/>
    </xf>
    <xf numFmtId="0" fontId="65" fillId="27" borderId="66" xfId="0" applyFont="1" applyFill="1" applyBorder="1" applyAlignment="1">
      <alignment horizontal="center" vertical="center"/>
    </xf>
    <xf numFmtId="0" fontId="55" fillId="2" borderId="66" xfId="73" applyFont="1" applyFill="1" applyBorder="1" applyAlignment="1">
      <alignment vertical="center"/>
    </xf>
    <xf numFmtId="0" fontId="56" fillId="2" borderId="66" xfId="0" applyFont="1" applyFill="1" applyBorder="1" applyAlignment="1">
      <alignment vertical="center" wrapText="1"/>
    </xf>
    <xf numFmtId="3" fontId="51" fillId="29" borderId="2" xfId="0" applyNumberFormat="1" applyFont="1" applyFill="1" applyBorder="1" applyAlignment="1" applyProtection="1">
      <alignment horizontal="center"/>
      <protection locked="0"/>
    </xf>
    <xf numFmtId="3" fontId="51" fillId="29" borderId="2" xfId="0" applyNumberFormat="1" applyFont="1" applyFill="1" applyBorder="1" applyAlignment="1">
      <alignment horizontal="center"/>
    </xf>
    <xf numFmtId="0" fontId="51" fillId="2" borderId="0" xfId="0" applyFont="1" applyFill="1" applyAlignment="1">
      <alignment horizontal="center"/>
    </xf>
    <xf numFmtId="0" fontId="39" fillId="2" borderId="0" xfId="0" applyFont="1" applyFill="1" applyAlignment="1">
      <alignment horizontal="center" wrapText="1"/>
    </xf>
    <xf numFmtId="0" fontId="51" fillId="2" borderId="49" xfId="0" applyFont="1" applyFill="1" applyBorder="1"/>
    <xf numFmtId="0" fontId="51" fillId="2" borderId="50" xfId="0" applyFont="1" applyFill="1" applyBorder="1"/>
    <xf numFmtId="0" fontId="51" fillId="2" borderId="41" xfId="0" applyFont="1" applyFill="1" applyBorder="1"/>
    <xf numFmtId="0" fontId="51" fillId="2" borderId="0" xfId="0" quotePrefix="1" applyFont="1" applyFill="1"/>
    <xf numFmtId="5" fontId="64" fillId="29" borderId="29" xfId="40" applyNumberFormat="1" applyFont="1" applyFill="1" applyBorder="1" applyAlignment="1">
      <alignment horizontal="center" vertical="center" wrapText="1"/>
    </xf>
    <xf numFmtId="178" fontId="0" fillId="2" borderId="0" xfId="72" applyNumberFormat="1" applyFont="1" applyFill="1" applyAlignment="1">
      <alignment horizontal="center"/>
    </xf>
    <xf numFmtId="0" fontId="57" fillId="2" borderId="0" xfId="0" applyFont="1" applyFill="1" applyBorder="1" applyAlignment="1">
      <alignment horizontal="center" vertical="center"/>
    </xf>
    <xf numFmtId="0" fontId="40" fillId="2" borderId="0" xfId="0" applyFont="1" applyFill="1" applyAlignment="1">
      <alignment horizontal="left" vertical="top" wrapText="1"/>
    </xf>
    <xf numFmtId="0" fontId="51" fillId="2" borderId="49" xfId="0" applyFont="1" applyFill="1" applyBorder="1" applyAlignment="1">
      <alignment horizontal="left" wrapText="1"/>
    </xf>
    <xf numFmtId="0" fontId="51" fillId="2" borderId="50" xfId="0" applyFont="1" applyFill="1" applyBorder="1" applyAlignment="1">
      <alignment horizontal="left" wrapText="1"/>
    </xf>
    <xf numFmtId="0" fontId="51" fillId="2" borderId="41" xfId="0" applyFont="1" applyFill="1" applyBorder="1" applyAlignment="1">
      <alignment horizontal="left" wrapText="1"/>
    </xf>
    <xf numFmtId="0" fontId="51" fillId="2" borderId="12" xfId="0" applyFont="1" applyFill="1" applyBorder="1" applyAlignment="1">
      <alignment horizontal="left" wrapText="1"/>
    </xf>
    <xf numFmtId="0" fontId="51" fillId="2" borderId="0" xfId="0" applyFont="1" applyFill="1" applyBorder="1" applyAlignment="1">
      <alignment horizontal="left" wrapText="1"/>
    </xf>
    <xf numFmtId="0" fontId="51" fillId="2" borderId="13" xfId="0" applyFont="1" applyFill="1" applyBorder="1" applyAlignment="1">
      <alignment horizontal="left" wrapText="1"/>
    </xf>
    <xf numFmtId="0" fontId="51" fillId="2" borderId="5" xfId="0" applyFont="1" applyFill="1" applyBorder="1" applyAlignment="1">
      <alignment horizontal="left" wrapText="1"/>
    </xf>
    <xf numFmtId="0" fontId="51" fillId="2" borderId="6" xfId="0" applyFont="1" applyFill="1" applyBorder="1" applyAlignment="1">
      <alignment horizontal="left" wrapText="1"/>
    </xf>
    <xf numFmtId="0" fontId="51" fillId="2" borderId="7" xfId="0" applyFont="1" applyFill="1" applyBorder="1" applyAlignment="1">
      <alignment horizontal="left" wrapText="1"/>
    </xf>
    <xf numFmtId="0" fontId="51" fillId="2" borderId="13" xfId="0" applyFont="1" applyFill="1" applyBorder="1" applyAlignment="1">
      <alignment horizontal="center" vertical="center"/>
    </xf>
    <xf numFmtId="0" fontId="51" fillId="2" borderId="0" xfId="0" applyFont="1" applyFill="1" applyBorder="1" applyAlignment="1">
      <alignment horizontal="left" vertical="center"/>
    </xf>
    <xf numFmtId="0" fontId="51" fillId="2" borderId="49" xfId="0" applyFont="1" applyFill="1" applyBorder="1" applyAlignment="1">
      <alignment horizontal="center" vertical="center" wrapText="1"/>
    </xf>
    <xf numFmtId="0" fontId="51" fillId="2" borderId="50" xfId="0" applyFont="1" applyFill="1" applyBorder="1" applyAlignment="1">
      <alignment horizontal="center" vertical="center" wrapText="1"/>
    </xf>
    <xf numFmtId="0" fontId="51" fillId="2" borderId="41" xfId="0" applyFont="1" applyFill="1" applyBorder="1" applyAlignment="1">
      <alignment horizontal="center" vertical="center" wrapText="1"/>
    </xf>
    <xf numFmtId="0" fontId="51" fillId="2" borderId="12" xfId="0" applyFont="1" applyFill="1" applyBorder="1" applyAlignment="1">
      <alignment horizontal="center" vertical="center" wrapText="1"/>
    </xf>
    <xf numFmtId="0" fontId="51" fillId="2" borderId="0" xfId="0" applyFont="1" applyFill="1" applyBorder="1" applyAlignment="1">
      <alignment horizontal="center" vertical="center" wrapText="1"/>
    </xf>
    <xf numFmtId="0" fontId="51" fillId="2" borderId="13" xfId="0" applyFont="1" applyFill="1" applyBorder="1" applyAlignment="1">
      <alignment horizontal="center" vertical="center" wrapText="1"/>
    </xf>
    <xf numFmtId="0" fontId="51" fillId="2" borderId="5" xfId="0" applyFont="1" applyFill="1" applyBorder="1" applyAlignment="1">
      <alignment horizontal="center" vertical="center" wrapText="1"/>
    </xf>
    <xf numFmtId="0" fontId="51" fillId="2" borderId="6" xfId="0" applyFont="1" applyFill="1" applyBorder="1" applyAlignment="1">
      <alignment horizontal="center" vertical="center" wrapText="1"/>
    </xf>
    <xf numFmtId="0" fontId="51" fillId="2" borderId="7" xfId="0" applyFont="1" applyFill="1" applyBorder="1" applyAlignment="1">
      <alignment horizontal="center" vertical="center" wrapText="1"/>
    </xf>
    <xf numFmtId="0" fontId="57" fillId="2" borderId="0" xfId="0" applyFont="1" applyFill="1" applyAlignment="1">
      <alignment horizontal="center"/>
    </xf>
    <xf numFmtId="0" fontId="52" fillId="2" borderId="13" xfId="0" applyFont="1" applyFill="1" applyBorder="1" applyAlignment="1">
      <alignment horizontal="left" vertical="center"/>
    </xf>
    <xf numFmtId="0" fontId="51" fillId="2" borderId="0" xfId="0" applyFont="1" applyFill="1" applyAlignment="1">
      <alignment horizontal="center"/>
    </xf>
    <xf numFmtId="0" fontId="52" fillId="2" borderId="0" xfId="0" applyFont="1" applyFill="1" applyAlignment="1">
      <alignment horizontal="left" vertical="center" wrapText="1"/>
    </xf>
    <xf numFmtId="0" fontId="52" fillId="2" borderId="13"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13" xfId="0" applyFont="1" applyFill="1" applyBorder="1" applyAlignment="1">
      <alignment horizontal="left" vertical="center" wrapText="1"/>
    </xf>
    <xf numFmtId="0" fontId="52" fillId="2" borderId="0" xfId="0" applyFont="1" applyFill="1" applyBorder="1" applyAlignment="1">
      <alignment horizontal="left" vertical="center"/>
    </xf>
    <xf numFmtId="0" fontId="56" fillId="2" borderId="0" xfId="0" applyFont="1" applyFill="1" applyAlignment="1">
      <alignment horizontal="left" wrapText="1"/>
    </xf>
    <xf numFmtId="0" fontId="63" fillId="2" borderId="0" xfId="0" applyFont="1" applyFill="1" applyBorder="1" applyAlignment="1">
      <alignment horizontal="center" vertical="center"/>
    </xf>
    <xf numFmtId="0" fontId="65" fillId="27" borderId="77" xfId="0" applyFont="1" applyFill="1" applyBorder="1" applyAlignment="1">
      <alignment horizontal="center" vertical="center" wrapText="1"/>
    </xf>
    <xf numFmtId="0" fontId="65" fillId="27" borderId="78" xfId="0" applyFont="1" applyFill="1" applyBorder="1" applyAlignment="1">
      <alignment horizontal="center" vertical="center" wrapText="1"/>
    </xf>
    <xf numFmtId="166" fontId="56" fillId="2" borderId="0" xfId="71" applyFont="1" applyFill="1" applyBorder="1" applyAlignment="1">
      <alignment horizontal="center"/>
    </xf>
    <xf numFmtId="0" fontId="56" fillId="2" borderId="0" xfId="0" applyFont="1" applyFill="1" applyBorder="1" applyAlignment="1">
      <alignment horizontal="center"/>
    </xf>
    <xf numFmtId="0" fontId="66" fillId="2" borderId="0" xfId="0" applyFont="1" applyFill="1" applyAlignment="1">
      <alignment horizontal="center"/>
    </xf>
    <xf numFmtId="0" fontId="52" fillId="2" borderId="0" xfId="0" applyFont="1" applyFill="1" applyBorder="1" applyAlignment="1">
      <alignment horizontal="left" vertical="top"/>
    </xf>
    <xf numFmtId="175" fontId="64" fillId="29" borderId="0" xfId="40" applyNumberFormat="1" applyFont="1" applyFill="1" applyBorder="1" applyAlignment="1">
      <alignment horizontal="left" vertical="top"/>
    </xf>
    <xf numFmtId="175" fontId="64" fillId="0" borderId="0" xfId="40" applyNumberFormat="1" applyFont="1" applyFill="1" applyBorder="1" applyAlignment="1">
      <alignment horizontal="left" vertical="top"/>
    </xf>
    <xf numFmtId="0" fontId="56" fillId="2" borderId="0" xfId="40" applyNumberFormat="1" applyFont="1" applyFill="1" applyBorder="1" applyAlignment="1">
      <alignment horizontal="left" vertical="top" wrapText="1"/>
    </xf>
    <xf numFmtId="0" fontId="56" fillId="2" borderId="6" xfId="0" applyFont="1" applyFill="1" applyBorder="1" applyAlignment="1">
      <alignment horizontal="center"/>
    </xf>
    <xf numFmtId="3" fontId="56" fillId="2" borderId="0" xfId="0" applyNumberFormat="1" applyFont="1" applyFill="1" applyBorder="1" applyAlignment="1">
      <alignment horizontal="left" vertical="center"/>
    </xf>
    <xf numFmtId="3" fontId="56" fillId="2" borderId="6" xfId="0" applyNumberFormat="1" applyFont="1" applyFill="1" applyBorder="1" applyAlignment="1">
      <alignment horizontal="left" vertical="center"/>
    </xf>
    <xf numFmtId="3" fontId="10" fillId="2" borderId="39" xfId="0" applyNumberFormat="1" applyFont="1" applyFill="1" applyBorder="1" applyAlignment="1">
      <alignment horizontal="left" vertical="center"/>
    </xf>
    <xf numFmtId="0" fontId="63" fillId="2" borderId="0" xfId="0" applyFont="1" applyFill="1" applyAlignment="1">
      <alignment horizontal="left"/>
    </xf>
    <xf numFmtId="0" fontId="65" fillId="27" borderId="71" xfId="0" applyNumberFormat="1" applyFont="1" applyFill="1" applyBorder="1" applyAlignment="1">
      <alignment horizontal="center" vertical="center" wrapText="1"/>
    </xf>
    <xf numFmtId="0" fontId="65" fillId="27" borderId="72" xfId="0" applyNumberFormat="1" applyFont="1" applyFill="1" applyBorder="1" applyAlignment="1">
      <alignment horizontal="center" vertical="center" wrapText="1"/>
    </xf>
    <xf numFmtId="0" fontId="65" fillId="27" borderId="73" xfId="0" applyNumberFormat="1" applyFont="1" applyFill="1" applyBorder="1" applyAlignment="1">
      <alignment horizontal="center" vertical="center" wrapText="1"/>
    </xf>
    <xf numFmtId="0" fontId="65" fillId="27" borderId="68" xfId="0" applyNumberFormat="1" applyFont="1" applyFill="1" applyBorder="1" applyAlignment="1">
      <alignment horizontal="center" vertical="center" wrapText="1"/>
    </xf>
    <xf numFmtId="0" fontId="65" fillId="27" borderId="85" xfId="0" applyNumberFormat="1" applyFont="1" applyFill="1" applyBorder="1" applyAlignment="1">
      <alignment horizontal="center" vertical="center" wrapText="1"/>
    </xf>
    <xf numFmtId="0" fontId="65" fillId="27" borderId="69" xfId="0" applyNumberFormat="1" applyFont="1" applyFill="1" applyBorder="1" applyAlignment="1">
      <alignment horizontal="center" vertical="center" wrapText="1"/>
    </xf>
    <xf numFmtId="0" fontId="65" fillId="27" borderId="61" xfId="0" applyNumberFormat="1" applyFont="1" applyFill="1" applyBorder="1" applyAlignment="1">
      <alignment horizontal="center" vertical="center" wrapText="1"/>
    </xf>
    <xf numFmtId="3" fontId="10" fillId="2" borderId="81" xfId="0" applyNumberFormat="1" applyFont="1" applyFill="1" applyBorder="1" applyAlignment="1">
      <alignment horizontal="left" vertical="center"/>
    </xf>
    <xf numFmtId="3" fontId="61" fillId="26" borderId="35" xfId="0" applyNumberFormat="1" applyFont="1" applyFill="1" applyBorder="1" applyAlignment="1">
      <alignment horizontal="left" vertical="center"/>
    </xf>
    <xf numFmtId="0" fontId="68" fillId="2" borderId="0" xfId="0" applyFont="1" applyFill="1" applyBorder="1" applyAlignment="1">
      <alignment horizontal="center" vertical="center" textRotation="90"/>
    </xf>
    <xf numFmtId="3" fontId="61" fillId="26" borderId="50" xfId="0" applyNumberFormat="1" applyFont="1" applyFill="1" applyBorder="1" applyAlignment="1">
      <alignment horizontal="left" vertical="center"/>
    </xf>
    <xf numFmtId="3" fontId="61" fillId="26" borderId="0" xfId="0" applyNumberFormat="1" applyFont="1" applyFill="1" applyBorder="1" applyAlignment="1">
      <alignment horizontal="left" vertical="center"/>
    </xf>
    <xf numFmtId="3" fontId="10" fillId="2" borderId="46" xfId="0" applyNumberFormat="1" applyFont="1" applyFill="1" applyBorder="1" applyAlignment="1">
      <alignment horizontal="left" vertical="center"/>
    </xf>
    <xf numFmtId="3" fontId="10" fillId="2" borderId="0" xfId="0" applyNumberFormat="1" applyFont="1" applyFill="1" applyBorder="1" applyAlignment="1">
      <alignment horizontal="left" vertical="center"/>
    </xf>
    <xf numFmtId="0" fontId="65" fillId="27" borderId="67" xfId="0" applyNumberFormat="1" applyFont="1" applyFill="1" applyBorder="1" applyAlignment="1">
      <alignment horizontal="center" vertical="center" wrapText="1"/>
    </xf>
    <xf numFmtId="0" fontId="65" fillId="27" borderId="74" xfId="0" applyNumberFormat="1" applyFont="1" applyFill="1" applyBorder="1" applyAlignment="1">
      <alignment horizontal="center" vertical="center" wrapText="1"/>
    </xf>
    <xf numFmtId="0" fontId="56" fillId="2" borderId="0" xfId="0" applyFont="1" applyFill="1" applyAlignment="1">
      <alignment horizontal="left" vertical="top" wrapText="1"/>
    </xf>
    <xf numFmtId="0" fontId="56" fillId="2" borderId="0" xfId="0" applyFont="1" applyFill="1" applyBorder="1" applyAlignment="1">
      <alignment horizontal="left" vertical="top"/>
    </xf>
    <xf numFmtId="3" fontId="61" fillId="30" borderId="12" xfId="0" applyNumberFormat="1" applyFont="1" applyFill="1" applyBorder="1" applyAlignment="1">
      <alignment horizontal="left" vertical="center"/>
    </xf>
    <xf numFmtId="3" fontId="61" fillId="30" borderId="0" xfId="0" applyNumberFormat="1" applyFont="1" applyFill="1" applyBorder="1" applyAlignment="1">
      <alignment horizontal="left" vertical="center"/>
    </xf>
    <xf numFmtId="3" fontId="61" fillId="30" borderId="13" xfId="0" applyNumberFormat="1" applyFont="1" applyFill="1" applyBorder="1" applyAlignment="1">
      <alignment horizontal="left" vertical="center"/>
    </xf>
    <xf numFmtId="3" fontId="61" fillId="26" borderId="12" xfId="0" applyNumberFormat="1" applyFont="1" applyFill="1" applyBorder="1" applyAlignment="1">
      <alignment horizontal="left" vertical="center"/>
    </xf>
    <xf numFmtId="3" fontId="61" fillId="26" borderId="13" xfId="0" applyNumberFormat="1" applyFont="1" applyFill="1" applyBorder="1" applyAlignment="1">
      <alignment horizontal="left" vertical="center"/>
    </xf>
    <xf numFmtId="0" fontId="39" fillId="2" borderId="0" xfId="0" applyFont="1" applyFill="1" applyAlignment="1">
      <alignment horizontal="center" wrapText="1"/>
    </xf>
    <xf numFmtId="0" fontId="65" fillId="27" borderId="69" xfId="0" applyFont="1" applyFill="1" applyBorder="1" applyAlignment="1">
      <alignment horizontal="center" vertical="center" wrapText="1"/>
    </xf>
    <xf numFmtId="0" fontId="65" fillId="27" borderId="63" xfId="0" applyFont="1" applyFill="1" applyBorder="1" applyAlignment="1">
      <alignment horizontal="center" vertical="center" wrapText="1"/>
    </xf>
    <xf numFmtId="0" fontId="58" fillId="31" borderId="12" xfId="0" applyFont="1" applyFill="1" applyBorder="1" applyAlignment="1">
      <alignment horizontal="left" vertical="center" wrapText="1"/>
    </xf>
    <xf numFmtId="0" fontId="58" fillId="31" borderId="0" xfId="0" applyFont="1" applyFill="1" applyBorder="1" applyAlignment="1">
      <alignment horizontal="left" vertical="center" wrapText="1"/>
    </xf>
    <xf numFmtId="0" fontId="58" fillId="31" borderId="13" xfId="0" applyFont="1" applyFill="1" applyBorder="1" applyAlignment="1">
      <alignment horizontal="left" vertical="center" wrapText="1"/>
    </xf>
    <xf numFmtId="0" fontId="58" fillId="31" borderId="92" xfId="0" applyFont="1" applyFill="1" applyBorder="1" applyAlignment="1">
      <alignment horizontal="left" vertical="center" wrapText="1"/>
    </xf>
    <xf numFmtId="0" fontId="58" fillId="31" borderId="62" xfId="0" applyFont="1" applyFill="1" applyBorder="1" applyAlignment="1">
      <alignment horizontal="left" vertical="center" wrapText="1"/>
    </xf>
    <xf numFmtId="0" fontId="58" fillId="31" borderId="93" xfId="0" applyFont="1" applyFill="1" applyBorder="1" applyAlignment="1">
      <alignment horizontal="left" vertical="center" wrapText="1"/>
    </xf>
    <xf numFmtId="0" fontId="65" fillId="27" borderId="89" xfId="0" applyFont="1" applyFill="1" applyBorder="1" applyAlignment="1">
      <alignment horizontal="center" vertical="center" wrapText="1"/>
    </xf>
    <xf numFmtId="0" fontId="65" fillId="27" borderId="91" xfId="0" applyFont="1" applyFill="1" applyBorder="1" applyAlignment="1">
      <alignment horizontal="center" vertical="center" wrapText="1"/>
    </xf>
    <xf numFmtId="170" fontId="65" fillId="27" borderId="70" xfId="6" applyNumberFormat="1" applyFont="1" applyFill="1" applyBorder="1" applyAlignment="1">
      <alignment horizontal="center" vertical="center"/>
    </xf>
    <xf numFmtId="170" fontId="65" fillId="27" borderId="90" xfId="6" applyNumberFormat="1" applyFont="1" applyFill="1" applyBorder="1" applyAlignment="1">
      <alignment horizontal="center" vertical="center"/>
    </xf>
    <xf numFmtId="0" fontId="57" fillId="2" borderId="0" xfId="0" applyFont="1" applyFill="1" applyAlignment="1">
      <alignment horizontal="center" wrapText="1"/>
    </xf>
    <xf numFmtId="175" fontId="64" fillId="29" borderId="0" xfId="40" applyNumberFormat="1" applyFont="1" applyFill="1" applyBorder="1" applyAlignment="1">
      <alignment horizontal="left" vertical="center"/>
    </xf>
    <xf numFmtId="0" fontId="65" fillId="27" borderId="49" xfId="0" applyFont="1" applyFill="1" applyBorder="1" applyAlignment="1">
      <alignment horizontal="center" vertical="center" wrapText="1"/>
    </xf>
    <xf numFmtId="0" fontId="65" fillId="27" borderId="12" xfId="0" applyFont="1" applyFill="1" applyBorder="1" applyAlignment="1">
      <alignment horizontal="center" vertical="center" wrapText="1"/>
    </xf>
    <xf numFmtId="0" fontId="65" fillId="27" borderId="50" xfId="0" applyFont="1" applyFill="1" applyBorder="1" applyAlignment="1">
      <alignment horizontal="center" vertical="center" wrapText="1"/>
    </xf>
    <xf numFmtId="0" fontId="65" fillId="27" borderId="0" xfId="0" applyFont="1" applyFill="1" applyBorder="1" applyAlignment="1">
      <alignment horizontal="center" vertical="center" wrapText="1"/>
    </xf>
    <xf numFmtId="170" fontId="65" fillId="27" borderId="50" xfId="6" applyNumberFormat="1" applyFont="1" applyFill="1" applyBorder="1" applyAlignment="1">
      <alignment horizontal="center" vertical="center"/>
    </xf>
    <xf numFmtId="170" fontId="65" fillId="27" borderId="41" xfId="6" applyNumberFormat="1" applyFont="1" applyFill="1" applyBorder="1" applyAlignment="1">
      <alignment horizontal="center" vertical="center"/>
    </xf>
    <xf numFmtId="175" fontId="56" fillId="29" borderId="0" xfId="40" applyNumberFormat="1" applyFont="1" applyFill="1" applyBorder="1" applyAlignment="1">
      <alignment horizontal="left" vertical="center"/>
    </xf>
    <xf numFmtId="0" fontId="56" fillId="2" borderId="0" xfId="0" applyFont="1" applyFill="1" applyBorder="1" applyAlignment="1">
      <alignment horizontal="left" vertical="center"/>
    </xf>
    <xf numFmtId="0" fontId="57" fillId="2" borderId="0" xfId="0" applyFont="1" applyFill="1" applyBorder="1" applyAlignment="1">
      <alignment horizontal="center" wrapText="1"/>
    </xf>
    <xf numFmtId="0" fontId="56" fillId="2" borderId="0" xfId="0" applyFont="1" applyFill="1" applyBorder="1" applyAlignment="1">
      <alignment horizontal="left" wrapText="1"/>
    </xf>
    <xf numFmtId="175" fontId="64" fillId="0" borderId="0" xfId="40" applyNumberFormat="1" applyFont="1" applyFill="1" applyBorder="1" applyAlignment="1">
      <alignment horizontal="left" vertical="center"/>
    </xf>
    <xf numFmtId="0" fontId="65" fillId="27" borderId="37" xfId="0" applyFont="1" applyFill="1" applyBorder="1" applyAlignment="1">
      <alignment horizontal="center" vertical="center" wrapText="1"/>
    </xf>
    <xf numFmtId="0" fontId="43" fillId="2" borderId="0" xfId="0" applyFont="1" applyFill="1" applyAlignment="1">
      <alignment horizontal="left" vertical="center" wrapText="1"/>
    </xf>
    <xf numFmtId="0" fontId="65" fillId="27" borderId="41" xfId="0" applyFont="1" applyFill="1" applyBorder="1" applyAlignment="1">
      <alignment horizontal="center" vertical="center" wrapText="1"/>
    </xf>
    <xf numFmtId="0" fontId="65" fillId="27" borderId="1" xfId="0" applyFont="1" applyFill="1" applyBorder="1" applyAlignment="1">
      <alignment horizontal="center" vertical="center" wrapText="1"/>
    </xf>
    <xf numFmtId="0" fontId="65" fillId="27" borderId="10" xfId="0" applyFont="1" applyFill="1" applyBorder="1" applyAlignment="1">
      <alignment horizontal="center" vertical="center" wrapText="1"/>
    </xf>
    <xf numFmtId="0" fontId="65" fillId="27" borderId="37" xfId="0" applyFont="1" applyFill="1" applyBorder="1" applyAlignment="1">
      <alignment horizontal="center" vertical="center"/>
    </xf>
    <xf numFmtId="0" fontId="65" fillId="27" borderId="34" xfId="0" applyFont="1" applyFill="1" applyBorder="1" applyAlignment="1">
      <alignment horizontal="center"/>
    </xf>
    <xf numFmtId="0" fontId="65" fillId="27" borderId="35" xfId="0" applyFont="1" applyFill="1" applyBorder="1" applyAlignment="1">
      <alignment horizontal="center"/>
    </xf>
    <xf numFmtId="0" fontId="65" fillId="27" borderId="36" xfId="0" applyFont="1" applyFill="1" applyBorder="1" applyAlignment="1">
      <alignment horizontal="center"/>
    </xf>
    <xf numFmtId="0" fontId="60" fillId="27" borderId="34" xfId="53" applyFont="1" applyFill="1" applyBorder="1" applyAlignment="1">
      <alignment horizontal="center"/>
    </xf>
    <xf numFmtId="0" fontId="60" fillId="27" borderId="35" xfId="53" applyFont="1" applyFill="1" applyBorder="1" applyAlignment="1">
      <alignment horizontal="center"/>
    </xf>
    <xf numFmtId="0" fontId="60" fillId="27" borderId="36" xfId="53" applyFont="1" applyFill="1" applyBorder="1" applyAlignment="1">
      <alignment horizontal="center"/>
    </xf>
    <xf numFmtId="0" fontId="65" fillId="27" borderId="5" xfId="0" applyFont="1" applyFill="1" applyBorder="1" applyAlignment="1">
      <alignment horizontal="center" vertical="center" wrapText="1"/>
    </xf>
    <xf numFmtId="0" fontId="65" fillId="27" borderId="6" xfId="0" applyFont="1" applyFill="1" applyBorder="1" applyAlignment="1">
      <alignment horizontal="center" vertical="center" wrapText="1"/>
    </xf>
    <xf numFmtId="0" fontId="56" fillId="2" borderId="0" xfId="0" applyFont="1" applyFill="1" applyBorder="1" applyAlignment="1">
      <alignment horizontal="left" vertical="center" wrapText="1"/>
    </xf>
    <xf numFmtId="0" fontId="57" fillId="2" borderId="0" xfId="0" applyFont="1" applyFill="1" applyAlignment="1">
      <alignment horizontal="center" vertical="center"/>
    </xf>
    <xf numFmtId="0" fontId="63" fillId="2" borderId="0" xfId="0" applyFont="1" applyFill="1" applyAlignment="1">
      <alignment horizontal="left" vertical="top" wrapText="1"/>
    </xf>
  </cellXfs>
  <cellStyles count="91">
    <cellStyle name="20% - Accent1 2" xfId="11"/>
    <cellStyle name="20% - Accent2 2" xfId="12"/>
    <cellStyle name="20% - Accent3 2" xfId="13"/>
    <cellStyle name="20% - Accent4 2" xfId="14"/>
    <cellStyle name="20% - Accent5 2" xfId="15"/>
    <cellStyle name="20% - Accent6 2" xfId="16"/>
    <cellStyle name="40% - Accent1 2" xfId="17"/>
    <cellStyle name="40% - Accent2 2" xfId="18"/>
    <cellStyle name="40% - Accent3 2" xfId="19"/>
    <cellStyle name="40% - Accent4 2" xfId="20"/>
    <cellStyle name="40% - Accent5 2" xfId="21"/>
    <cellStyle name="40% - Accent6 2" xfId="22"/>
    <cellStyle name="60% - Accent1 2" xfId="23"/>
    <cellStyle name="60% - Accent2 2" xfId="24"/>
    <cellStyle name="60% - Accent3 2" xfId="25"/>
    <cellStyle name="60% - Accent4 2" xfId="26"/>
    <cellStyle name="60% - Accent5 2" xfId="27"/>
    <cellStyle name="60% - Accent6 2" xfId="28"/>
    <cellStyle name="Accent1 2" xfId="29"/>
    <cellStyle name="Accent2 2" xfId="30"/>
    <cellStyle name="Accent3 2" xfId="31"/>
    <cellStyle name="Accent4 2" xfId="32"/>
    <cellStyle name="Accent5 2" xfId="33"/>
    <cellStyle name="Accent6 2" xfId="34"/>
    <cellStyle name="Bad 2" xfId="35"/>
    <cellStyle name="Calculation 2" xfId="36"/>
    <cellStyle name="Calculation 2 2" xfId="64"/>
    <cellStyle name="Calculation 2 2 2" xfId="84"/>
    <cellStyle name="Calculation 2 3" xfId="78"/>
    <cellStyle name="Check Cell 2" xfId="37"/>
    <cellStyle name="Comma" xfId="71" builtinId="3"/>
    <cellStyle name="Comma 2" xfId="1"/>
    <cellStyle name="Comma 2 2" xfId="2"/>
    <cellStyle name="Comma 2 3" xfId="39"/>
    <cellStyle name="Comma 3" xfId="3"/>
    <cellStyle name="Comma 3 2" xfId="40"/>
    <cellStyle name="Comma 4" xfId="38"/>
    <cellStyle name="Comma 5" xfId="90"/>
    <cellStyle name="Currency" xfId="70" builtinId="4"/>
    <cellStyle name="Currency 2" xfId="4"/>
    <cellStyle name="Explanatory Text 2" xfId="41"/>
    <cellStyle name="Good 2" xfId="42"/>
    <cellStyle name="Heading 1 2" xfId="43"/>
    <cellStyle name="Heading 2 2" xfId="44"/>
    <cellStyle name="Heading 3 2" xfId="45"/>
    <cellStyle name="Heading 4 2" xfId="46"/>
    <cellStyle name="Hyperlink" xfId="73" builtinId="8"/>
    <cellStyle name="Input 2" xfId="47"/>
    <cellStyle name="Input 2 2" xfId="65"/>
    <cellStyle name="Input 2 2 2" xfId="85"/>
    <cellStyle name="Input 2 3" xfId="79"/>
    <cellStyle name="Linked Cell 2" xfId="48"/>
    <cellStyle name="Neutral 2" xfId="49"/>
    <cellStyle name="Normal" xfId="0" builtinId="0"/>
    <cellStyle name="Normal 2" xfId="5"/>
    <cellStyle name="Normal 2 2" xfId="6"/>
    <cellStyle name="Normal 2 2 2" xfId="51"/>
    <cellStyle name="Normal 2 3" xfId="50"/>
    <cellStyle name="Normal 3" xfId="7"/>
    <cellStyle name="Normal 3 2" xfId="52"/>
    <cellStyle name="Normal 4" xfId="53"/>
    <cellStyle name="Normal 5" xfId="54"/>
    <cellStyle name="Normal 5 2" xfId="74"/>
    <cellStyle name="Note 2" xfId="56"/>
    <cellStyle name="Note 2 2" xfId="67"/>
    <cellStyle name="Note 2 2 2" xfId="87"/>
    <cellStyle name="Note 2 3" xfId="81"/>
    <cellStyle name="Note 3" xfId="55"/>
    <cellStyle name="Note 3 2" xfId="66"/>
    <cellStyle name="Note 3 2 2" xfId="86"/>
    <cellStyle name="Note 3 3" xfId="80"/>
    <cellStyle name="Output 2" xfId="57"/>
    <cellStyle name="Output 2 2" xfId="68"/>
    <cellStyle name="Output 2 2 2" xfId="88"/>
    <cellStyle name="Output 2 3" xfId="82"/>
    <cellStyle name="Percent" xfId="72" builtinId="5"/>
    <cellStyle name="Percent 2" xfId="8"/>
    <cellStyle name="Percent 2 2" xfId="9"/>
    <cellStyle name="Percent 2 3" xfId="10"/>
    <cellStyle name="Percent 3" xfId="58"/>
    <cellStyle name="Percent 3 2" xfId="75"/>
    <cellStyle name="Style 23" xfId="59"/>
    <cellStyle name="Style 23 2" xfId="60"/>
    <cellStyle name="Style 23 2 2" xfId="76"/>
    <cellStyle name="Style 23 3" xfId="77"/>
    <cellStyle name="Title 2" xfId="61"/>
    <cellStyle name="Total 2" xfId="62"/>
    <cellStyle name="Total 2 2" xfId="69"/>
    <cellStyle name="Total 2 2 2" xfId="89"/>
    <cellStyle name="Total 2 3" xfId="83"/>
    <cellStyle name="Warning Text 2" xfId="63"/>
  </cellStyles>
  <dxfs count="0"/>
  <tableStyles count="0" defaultTableStyle="TableStyleMedium9" defaultPivotStyle="PivotStyleLight16"/>
  <colors>
    <mruColors>
      <color rgb="FFFFFF66"/>
      <color rgb="FFFFFF99"/>
      <color rgb="FF0033CC"/>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188259</xdr:colOff>
      <xdr:row>31</xdr:row>
      <xdr:rowOff>11206</xdr:rowOff>
    </xdr:from>
    <xdr:to>
      <xdr:col>2</xdr:col>
      <xdr:colOff>7655859</xdr:colOff>
      <xdr:row>38</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3</xdr:col>
      <xdr:colOff>100853</xdr:colOff>
      <xdr:row>15</xdr:row>
      <xdr:rowOff>134471</xdr:rowOff>
    </xdr:from>
    <xdr:to>
      <xdr:col>3</xdr:col>
      <xdr:colOff>481852</xdr:colOff>
      <xdr:row>22</xdr:row>
      <xdr:rowOff>123264</xdr:rowOff>
    </xdr:to>
    <xdr:sp macro="" textlink="">
      <xdr:nvSpPr>
        <xdr:cNvPr id="3" name="Right Brace 2"/>
        <xdr:cNvSpPr/>
      </xdr:nvSpPr>
      <xdr:spPr>
        <a:xfrm>
          <a:off x="10466294" y="4314265"/>
          <a:ext cx="380999" cy="1277470"/>
        </a:xfrm>
        <a:prstGeom prst="rightBrace">
          <a:avLst/>
        </a:prstGeom>
        <a:ln w="38100"/>
        <a:effectLst>
          <a:outerShdw blurRad="88900" dist="330200" dir="2700000" algn="tl" rotWithShape="0">
            <a:schemeClr val="bg1">
              <a:lumMod val="75000"/>
              <a:alpha val="25000"/>
            </a:schemeClr>
          </a:outerShdw>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33616</xdr:colOff>
      <xdr:row>0</xdr:row>
      <xdr:rowOff>0</xdr:rowOff>
    </xdr:from>
    <xdr:to>
      <xdr:col>4</xdr:col>
      <xdr:colOff>33617</xdr:colOff>
      <xdr:row>1</xdr:row>
      <xdr:rowOff>134469</xdr:rowOff>
    </xdr:to>
    <xdr:grpSp>
      <xdr:nvGrpSpPr>
        <xdr:cNvPr id="4" name="Group 3"/>
        <xdr:cNvGrpSpPr/>
      </xdr:nvGrpSpPr>
      <xdr:grpSpPr>
        <a:xfrm>
          <a:off x="33616" y="0"/>
          <a:ext cx="10903325" cy="2342028"/>
          <a:chOff x="10997237" y="5479676"/>
          <a:chExt cx="8857420" cy="20058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6297705</xdr:colOff>
      <xdr:row>0</xdr:row>
      <xdr:rowOff>1748117</xdr:rowOff>
    </xdr:from>
    <xdr:to>
      <xdr:col>3</xdr:col>
      <xdr:colOff>306481</xdr:colOff>
      <xdr:row>0</xdr:row>
      <xdr:rowOff>1995767</xdr:rowOff>
    </xdr:to>
    <xdr:sp macro="" textlink="">
      <xdr:nvSpPr>
        <xdr:cNvPr id="9" name="TextBox 8"/>
        <xdr:cNvSpPr txBox="1"/>
      </xdr:nvSpPr>
      <xdr:spPr>
        <a:xfrm>
          <a:off x="9043146" y="1748117"/>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142875</xdr:colOff>
      <xdr:row>14</xdr:row>
      <xdr:rowOff>133350</xdr:rowOff>
    </xdr:from>
    <xdr:to>
      <xdr:col>5</xdr:col>
      <xdr:colOff>381000</xdr:colOff>
      <xdr:row>20</xdr:row>
      <xdr:rowOff>0</xdr:rowOff>
    </xdr:to>
    <xdr:sp macro="" textlink="">
      <xdr:nvSpPr>
        <xdr:cNvPr id="2" name="Right Brace 1"/>
        <xdr:cNvSpPr/>
      </xdr:nvSpPr>
      <xdr:spPr>
        <a:xfrm>
          <a:off x="2581275" y="1847850"/>
          <a:ext cx="238125" cy="10477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5</xdr:col>
      <xdr:colOff>133350</xdr:colOff>
      <xdr:row>21</xdr:row>
      <xdr:rowOff>0</xdr:rowOff>
    </xdr:from>
    <xdr:to>
      <xdr:col>5</xdr:col>
      <xdr:colOff>371475</xdr:colOff>
      <xdr:row>26</xdr:row>
      <xdr:rowOff>57150</xdr:rowOff>
    </xdr:to>
    <xdr:sp macro="" textlink="">
      <xdr:nvSpPr>
        <xdr:cNvPr id="3" name="Right Brace 2"/>
        <xdr:cNvSpPr/>
      </xdr:nvSpPr>
      <xdr:spPr>
        <a:xfrm>
          <a:off x="3933825" y="2905125"/>
          <a:ext cx="238125" cy="10096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0</xdr:col>
      <xdr:colOff>0</xdr:colOff>
      <xdr:row>0</xdr:row>
      <xdr:rowOff>1</xdr:rowOff>
    </xdr:from>
    <xdr:to>
      <xdr:col>11</xdr:col>
      <xdr:colOff>504825</xdr:colOff>
      <xdr:row>1</xdr:row>
      <xdr:rowOff>9525</xdr:rowOff>
    </xdr:to>
    <xdr:grpSp>
      <xdr:nvGrpSpPr>
        <xdr:cNvPr id="4" name="Group 3"/>
        <xdr:cNvGrpSpPr/>
      </xdr:nvGrpSpPr>
      <xdr:grpSpPr>
        <a:xfrm>
          <a:off x="0" y="1"/>
          <a:ext cx="9828742" cy="1872191"/>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Input-Output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9</xdr:col>
      <xdr:colOff>730250</xdr:colOff>
      <xdr:row>2</xdr:row>
      <xdr:rowOff>73025</xdr:rowOff>
    </xdr:to>
    <xdr:grpSp>
      <xdr:nvGrpSpPr>
        <xdr:cNvPr id="2" name="Group 1"/>
        <xdr:cNvGrpSpPr/>
      </xdr:nvGrpSpPr>
      <xdr:grpSpPr>
        <a:xfrm>
          <a:off x="465667" y="0"/>
          <a:ext cx="13430250" cy="21050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Table</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254000</xdr:colOff>
      <xdr:row>1</xdr:row>
      <xdr:rowOff>178858</xdr:rowOff>
    </xdr:to>
    <xdr:grpSp>
      <xdr:nvGrpSpPr>
        <xdr:cNvPr id="2" name="Group 1"/>
        <xdr:cNvGrpSpPr/>
      </xdr:nvGrpSpPr>
      <xdr:grpSpPr>
        <a:xfrm>
          <a:off x="0" y="0"/>
          <a:ext cx="13430250" cy="21050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CDM Allocation</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10583</xdr:colOff>
      <xdr:row>2</xdr:row>
      <xdr:rowOff>115358</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1885083" cy="2359025"/>
        </a:xfrm>
        <a:prstGeom prst="rect">
          <a:avLst/>
        </a:prstGeom>
        <a:ln>
          <a:noFill/>
        </a:ln>
        <a:effectLst>
          <a:softEdge rad="112500"/>
        </a:effectLst>
      </xdr:spPr>
    </xdr:pic>
    <xdr:clientData/>
  </xdr:twoCellAnchor>
  <xdr:twoCellAnchor>
    <xdr:from>
      <xdr:col>0</xdr:col>
      <xdr:colOff>320001</xdr:colOff>
      <xdr:row>0</xdr:row>
      <xdr:rowOff>289473</xdr:rowOff>
    </xdr:from>
    <xdr:to>
      <xdr:col>10</xdr:col>
      <xdr:colOff>804336</xdr:colOff>
      <xdr:row>1</xdr:row>
      <xdr:rowOff>55662</xdr:rowOff>
    </xdr:to>
    <xdr:grpSp>
      <xdr:nvGrpSpPr>
        <xdr:cNvPr id="3" name="Group 2"/>
        <xdr:cNvGrpSpPr/>
      </xdr:nvGrpSpPr>
      <xdr:grpSpPr>
        <a:xfrm>
          <a:off x="320001" y="289473"/>
          <a:ext cx="11448668" cy="1819356"/>
          <a:chOff x="11107771" y="5637897"/>
          <a:chExt cx="7550541" cy="1604481"/>
        </a:xfrm>
      </xdr:grpSpPr>
      <xdr:sp macro="" textlink="">
        <xdr:nvSpPr>
          <xdr:cNvPr id="5" name="Rectangle 4"/>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52918</xdr:colOff>
      <xdr:row>0</xdr:row>
      <xdr:rowOff>31750</xdr:rowOff>
    </xdr:from>
    <xdr:to>
      <xdr:col>12</xdr:col>
      <xdr:colOff>137584</xdr:colOff>
      <xdr:row>1</xdr:row>
      <xdr:rowOff>275166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52918" y="31750"/>
          <a:ext cx="12160249" cy="2328333"/>
        </a:xfrm>
        <a:prstGeom prst="rect">
          <a:avLst/>
        </a:prstGeom>
        <a:ln>
          <a:noFill/>
        </a:ln>
        <a:effectLst>
          <a:softEdge rad="112500"/>
        </a:effectLst>
      </xdr:spPr>
    </xdr:pic>
    <xdr:clientData/>
  </xdr:twoCellAnchor>
  <xdr:twoCellAnchor>
    <xdr:from>
      <xdr:col>0</xdr:col>
      <xdr:colOff>264575</xdr:colOff>
      <xdr:row>0</xdr:row>
      <xdr:rowOff>275158</xdr:rowOff>
    </xdr:from>
    <xdr:to>
      <xdr:col>11</xdr:col>
      <xdr:colOff>169333</xdr:colOff>
      <xdr:row>1</xdr:row>
      <xdr:rowOff>83681</xdr:rowOff>
    </xdr:to>
    <xdr:grpSp>
      <xdr:nvGrpSpPr>
        <xdr:cNvPr id="3" name="Group 2"/>
        <xdr:cNvGrpSpPr/>
      </xdr:nvGrpSpPr>
      <xdr:grpSpPr>
        <a:xfrm>
          <a:off x="264575" y="275158"/>
          <a:ext cx="11260675" cy="1893440"/>
          <a:chOff x="11107771" y="5637897"/>
          <a:chExt cx="7550541" cy="1604481"/>
        </a:xfrm>
      </xdr:grpSpPr>
      <xdr:sp macro="" textlink="">
        <xdr:nvSpPr>
          <xdr:cNvPr id="4" name="Rectangle 3"/>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274544</xdr:colOff>
      <xdr:row>0</xdr:row>
      <xdr:rowOff>2105025</xdr:rowOff>
    </xdr:to>
    <xdr:grpSp>
      <xdr:nvGrpSpPr>
        <xdr:cNvPr id="4" name="Group 3"/>
        <xdr:cNvGrpSpPr/>
      </xdr:nvGrpSpPr>
      <xdr:grpSpPr>
        <a:xfrm>
          <a:off x="0" y="0"/>
          <a:ext cx="13366127" cy="210502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89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264583</xdr:colOff>
      <xdr:row>1</xdr:row>
      <xdr:rowOff>231775</xdr:rowOff>
    </xdr:to>
    <xdr:grpSp>
      <xdr:nvGrpSpPr>
        <xdr:cNvPr id="2" name="Group 1"/>
        <xdr:cNvGrpSpPr/>
      </xdr:nvGrpSpPr>
      <xdr:grpSpPr>
        <a:xfrm>
          <a:off x="0" y="0"/>
          <a:ext cx="12837583" cy="220027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Persistence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502708</xdr:colOff>
      <xdr:row>2</xdr:row>
      <xdr:rowOff>69056</xdr:rowOff>
    </xdr:to>
    <xdr:grpSp>
      <xdr:nvGrpSpPr>
        <xdr:cNvPr id="2" name="Group 1"/>
        <xdr:cNvGrpSpPr/>
      </xdr:nvGrpSpPr>
      <xdr:grpSpPr>
        <a:xfrm>
          <a:off x="0" y="0"/>
          <a:ext cx="12837583" cy="220027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1-2014%20Persistence%20Report_E.L.K.%20Energy%20In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nal%202015%20Annual%20Verified%20Results%20Report_E.L.K.%20Energy%20Inc._2016063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1-2014%20Final%20Results%20Report_E.L.K.%20Energy%20In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1"/>
      <sheetName val="2012"/>
      <sheetName val="2013"/>
      <sheetName val="2014"/>
    </sheetNames>
    <sheetDataSet>
      <sheetData sheetId="0">
        <row r="2">
          <cell r="N2">
            <v>1.693021559067942E-3</v>
          </cell>
          <cell r="AR2">
            <v>1.7104329376290315</v>
          </cell>
        </row>
        <row r="3">
          <cell r="N3">
            <v>2.0939419130996477E-3</v>
          </cell>
          <cell r="AR3">
            <v>15.81168341080782</v>
          </cell>
        </row>
        <row r="4">
          <cell r="N4">
            <v>3.8161815692467813E-3</v>
          </cell>
          <cell r="AR4">
            <v>66.69603118466128</v>
          </cell>
        </row>
        <row r="5">
          <cell r="N5">
            <v>2.6818592490267042E-3</v>
          </cell>
          <cell r="AR5">
            <v>43.695492703405073</v>
          </cell>
        </row>
        <row r="6">
          <cell r="N6">
            <v>8.0570974994013889E-2</v>
          </cell>
          <cell r="AR6">
            <v>141.62571687928263</v>
          </cell>
        </row>
        <row r="9">
          <cell r="N9">
            <v>7.4154491067329659E-2</v>
          </cell>
          <cell r="AR9">
            <v>186.9768636820165</v>
          </cell>
        </row>
        <row r="10">
          <cell r="N10">
            <v>4.5317272000000011E-3</v>
          </cell>
          <cell r="AR10">
            <v>26.332507241040002</v>
          </cell>
        </row>
        <row r="11">
          <cell r="N11">
            <v>1.2349680454302781E-2</v>
          </cell>
          <cell r="AR11">
            <v>63.427958813299078</v>
          </cell>
        </row>
        <row r="12">
          <cell r="Q12">
            <v>0.15067357211097585</v>
          </cell>
          <cell r="R12">
            <v>0.14957899726312962</v>
          </cell>
          <cell r="AU12">
            <v>464810.7689642171</v>
          </cell>
          <cell r="AV12">
            <v>451883.81451356679</v>
          </cell>
        </row>
      </sheetData>
      <sheetData sheetId="1">
        <row r="2">
          <cell r="N2">
            <v>2.9559985862400238E-2</v>
          </cell>
          <cell r="AR2">
            <v>108.87285531537457</v>
          </cell>
        </row>
        <row r="3">
          <cell r="N3">
            <v>0.16365809847868829</v>
          </cell>
          <cell r="AR3">
            <v>930.25136785126051</v>
          </cell>
        </row>
        <row r="4">
          <cell r="N4">
            <v>5.7145987791669655E-4</v>
          </cell>
          <cell r="AR4">
            <v>1.0146599367938718</v>
          </cell>
        </row>
        <row r="5">
          <cell r="N5">
            <v>1.3958494016686131E-3</v>
          </cell>
          <cell r="AR5">
            <v>10.483589038885844</v>
          </cell>
        </row>
        <row r="6">
          <cell r="N6">
            <v>3.3588812669444711E-3</v>
          </cell>
          <cell r="AR6">
            <v>60.782077385871133</v>
          </cell>
        </row>
        <row r="7">
          <cell r="N7">
            <v>5.2293731171628843E-4</v>
          </cell>
          <cell r="AR7">
            <v>3.1732748452981863</v>
          </cell>
        </row>
        <row r="8">
          <cell r="N8">
            <v>4.6740664906578785E-2</v>
          </cell>
          <cell r="AR8">
            <v>76.802361307656511</v>
          </cell>
        </row>
        <row r="10">
          <cell r="N10">
            <v>2.564580044567995E-4</v>
          </cell>
        </row>
        <row r="12">
          <cell r="N12">
            <v>-1.2468045430278143E-4</v>
          </cell>
        </row>
        <row r="13">
          <cell r="N13">
            <v>-9.2470792831833102E-3</v>
          </cell>
          <cell r="AR13">
            <v>-16.197080117089985</v>
          </cell>
        </row>
        <row r="14">
          <cell r="N14">
            <v>2.448018096884536E-4</v>
          </cell>
          <cell r="AR14">
            <v>4.95529239744846</v>
          </cell>
        </row>
        <row r="15">
          <cell r="N15">
            <v>3.6537303481757919E-5</v>
          </cell>
          <cell r="AR15">
            <v>0.62561032001756367</v>
          </cell>
        </row>
        <row r="16">
          <cell r="P16">
            <v>0.23697391448605434</v>
          </cell>
          <cell r="Q16">
            <v>0.22627998527731721</v>
          </cell>
          <cell r="AT16">
            <v>1180.3721152880487</v>
          </cell>
          <cell r="AU16">
            <v>1133.5833089678779</v>
          </cell>
        </row>
      </sheetData>
      <sheetData sheetId="2">
        <row r="2">
          <cell r="P2">
            <v>8.812676622999999E-3</v>
          </cell>
          <cell r="AT2">
            <v>48.450767796975001</v>
          </cell>
        </row>
        <row r="3">
          <cell r="P3">
            <v>2.5600000000000002E-3</v>
          </cell>
          <cell r="AT3">
            <v>4.0837809999999999E-3</v>
          </cell>
        </row>
        <row r="4">
          <cell r="P4">
            <v>4.4800000000000005E-3</v>
          </cell>
          <cell r="AT4">
            <v>0</v>
          </cell>
        </row>
        <row r="5">
          <cell r="P5">
            <v>0</v>
          </cell>
          <cell r="AT5">
            <v>0</v>
          </cell>
        </row>
        <row r="6">
          <cell r="P6">
            <v>4.9719287681999999E-2</v>
          </cell>
          <cell r="AT6">
            <v>318.35721550570298</v>
          </cell>
        </row>
        <row r="7">
          <cell r="P7">
            <v>4.5467608159999997E-3</v>
          </cell>
          <cell r="AT7">
            <v>14.385349016691</v>
          </cell>
        </row>
        <row r="8">
          <cell r="P8">
            <v>1.1724121430000001E-3</v>
          </cell>
          <cell r="AT8">
            <v>17.492644044917</v>
          </cell>
        </row>
        <row r="9">
          <cell r="P9">
            <v>1.6575527919999999E-3</v>
          </cell>
          <cell r="AT9">
            <v>2.955519024</v>
          </cell>
        </row>
        <row r="10">
          <cell r="AT10">
            <v>3.6747004376780001</v>
          </cell>
        </row>
        <row r="11">
          <cell r="P11">
            <v>2.6863671059999998E-3</v>
          </cell>
          <cell r="AT11">
            <v>38.990333879550001</v>
          </cell>
        </row>
        <row r="12">
          <cell r="P12">
            <v>1.0081596046999999E-2</v>
          </cell>
          <cell r="AT12">
            <v>118.699463668823</v>
          </cell>
        </row>
        <row r="13">
          <cell r="P13">
            <v>4.806970478E-2</v>
          </cell>
          <cell r="AT13">
            <v>77.964856370788013</v>
          </cell>
        </row>
        <row r="14">
          <cell r="P14">
            <v>3.7155384499999998E-4</v>
          </cell>
          <cell r="AT14">
            <v>0.67204489383900001</v>
          </cell>
        </row>
        <row r="15">
          <cell r="P15">
            <v>3.8527955000000001E-4</v>
          </cell>
          <cell r="AT15">
            <v>5.8805435291399997</v>
          </cell>
        </row>
        <row r="16">
          <cell r="P16">
            <v>0.12610260000000001</v>
          </cell>
          <cell r="AT16">
            <v>0.21020369999999999</v>
          </cell>
        </row>
        <row r="17">
          <cell r="P17">
            <v>1.7268889999999999E-2</v>
          </cell>
          <cell r="AT17">
            <v>0</v>
          </cell>
        </row>
        <row r="18">
          <cell r="P18">
            <v>0</v>
          </cell>
          <cell r="AT18">
            <v>0</v>
          </cell>
        </row>
        <row r="19">
          <cell r="P19">
            <v>1.9832816897937987E-6</v>
          </cell>
          <cell r="AT19">
            <v>1.387924079760406E-2</v>
          </cell>
        </row>
        <row r="20">
          <cell r="P20">
            <v>9.2650447710491966E-6</v>
          </cell>
          <cell r="AT20">
            <v>1.8837056020525458E-2</v>
          </cell>
        </row>
        <row r="21">
          <cell r="Q21">
            <v>0.12804896779246083</v>
          </cell>
          <cell r="R21">
            <v>0.12784787041846085</v>
          </cell>
          <cell r="AU21">
            <v>645.16345799275416</v>
          </cell>
          <cell r="AV21">
            <v>641.92258449675114</v>
          </cell>
        </row>
      </sheetData>
      <sheetData sheetId="3">
        <row r="2">
          <cell r="Q2">
            <v>4.7059925769999997E-2</v>
          </cell>
          <cell r="AU2">
            <v>176.34478349999998</v>
          </cell>
        </row>
        <row r="3">
          <cell r="Q3">
            <v>5.8450300000000003E-6</v>
          </cell>
          <cell r="AU3">
            <v>3.2135094900000001E-2</v>
          </cell>
        </row>
        <row r="4">
          <cell r="Q4">
            <v>0</v>
          </cell>
          <cell r="AU4">
            <v>0</v>
          </cell>
        </row>
        <row r="5">
          <cell r="Q5">
            <v>0</v>
          </cell>
          <cell r="AU5">
            <v>0</v>
          </cell>
        </row>
        <row r="6">
          <cell r="Q6">
            <v>5.4024802809999994E-2</v>
          </cell>
          <cell r="AU6">
            <v>339.89127330000002</v>
          </cell>
        </row>
        <row r="7">
          <cell r="Q7">
            <v>2.0719409899999999E-3</v>
          </cell>
          <cell r="AU7">
            <v>3.6943987799999998</v>
          </cell>
        </row>
        <row r="8">
          <cell r="Q8">
            <v>0</v>
          </cell>
          <cell r="AU8">
            <v>0</v>
          </cell>
        </row>
        <row r="9">
          <cell r="Q9">
            <v>1.7698983400000001E-4</v>
          </cell>
          <cell r="AU9">
            <v>0.31558380820000004</v>
          </cell>
        </row>
        <row r="10">
          <cell r="Q10">
            <v>4.8809375613263778E-4</v>
          </cell>
          <cell r="AU10">
            <v>3.5340763073484149</v>
          </cell>
        </row>
        <row r="11">
          <cell r="Q11">
            <v>6.6126849896886635E-4</v>
          </cell>
          <cell r="AU11">
            <v>4.4995224154549032</v>
          </cell>
        </row>
        <row r="12">
          <cell r="Q12">
            <v>1.825483499E-2</v>
          </cell>
          <cell r="AU12">
            <v>278.93273360000001</v>
          </cell>
        </row>
        <row r="13">
          <cell r="Q13">
            <v>3.9999999999999998E-6</v>
          </cell>
          <cell r="AU13">
            <v>5.3999999999999999E-2</v>
          </cell>
        </row>
        <row r="14">
          <cell r="Q14">
            <v>4.7809860469999995E-3</v>
          </cell>
          <cell r="AU14">
            <v>64.099755860000002</v>
          </cell>
        </row>
        <row r="15">
          <cell r="Q15">
            <v>3.9754951209999998E-3</v>
          </cell>
          <cell r="AU15">
            <v>51.179615559999995</v>
          </cell>
        </row>
        <row r="16">
          <cell r="Q16">
            <v>2.0592516229999999E-3</v>
          </cell>
          <cell r="AU16">
            <v>3.4940134673900003</v>
          </cell>
        </row>
        <row r="17">
          <cell r="Q17">
            <v>7.1827891082000009E-2</v>
          </cell>
          <cell r="AU17">
            <v>131.12081637400001</v>
          </cell>
        </row>
        <row r="18">
          <cell r="Q18">
            <v>4.9998161299999997E-4</v>
          </cell>
          <cell r="AU18">
            <v>2.7817272210000001</v>
          </cell>
        </row>
        <row r="19">
          <cell r="Q19">
            <v>0.11082348709999999</v>
          </cell>
          <cell r="AU19">
            <v>0</v>
          </cell>
        </row>
        <row r="27">
          <cell r="Q27">
            <v>0.31671479426510146</v>
          </cell>
          <cell r="R27">
            <v>0.20328794392910146</v>
          </cell>
          <cell r="AU27">
            <v>1059.9744352882933</v>
          </cell>
          <cell r="AV27">
            <v>1018.4773137682935</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tter from the Vice-President"/>
      <sheetName val="Table of Contents"/>
      <sheetName val="How to Use This Report"/>
      <sheetName val="Report Summary"/>
      <sheetName val="LDC Progress"/>
      <sheetName val="Province-Wide Progress"/>
      <sheetName val="IESO Value Added Services Costs"/>
      <sheetName val="Methodology"/>
      <sheetName val="Reference Tables"/>
      <sheetName val="Glossary"/>
      <sheetName val="Graph Data"/>
    </sheetNames>
    <sheetDataSet>
      <sheetData sheetId="0" refreshError="1"/>
      <sheetData sheetId="1" refreshError="1"/>
      <sheetData sheetId="2" refreshError="1"/>
      <sheetData sheetId="3" refreshError="1"/>
      <sheetData sheetId="4">
        <row r="8">
          <cell r="BK8">
            <v>113362</v>
          </cell>
        </row>
        <row r="9">
          <cell r="BK9">
            <v>209429</v>
          </cell>
        </row>
        <row r="10">
          <cell r="BK10">
            <v>8471</v>
          </cell>
        </row>
        <row r="11">
          <cell r="BK11">
            <v>128076</v>
          </cell>
        </row>
        <row r="12">
          <cell r="BK12">
            <v>53408</v>
          </cell>
        </row>
        <row r="16">
          <cell r="BK16">
            <v>71357</v>
          </cell>
          <cell r="CK16">
            <v>15</v>
          </cell>
        </row>
        <row r="17">
          <cell r="BQ17">
            <v>1095679</v>
          </cell>
          <cell r="CK17">
            <v>70</v>
          </cell>
        </row>
        <row r="18">
          <cell r="BK18">
            <v>81790</v>
          </cell>
        </row>
        <row r="30">
          <cell r="BK30">
            <v>31805</v>
          </cell>
        </row>
        <row r="53">
          <cell r="BK53">
            <v>3662</v>
          </cell>
        </row>
        <row r="100">
          <cell r="BK100">
            <v>1797039</v>
          </cell>
          <cell r="CK100">
            <v>217</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tter"/>
      <sheetName val="TOC"/>
      <sheetName val="Summary"/>
      <sheetName val="LDC - Results (Net)"/>
      <sheetName val="LDC - Adjustments (Net)"/>
      <sheetName val="LDC - NTGs"/>
      <sheetName val="LDC - Summary"/>
      <sheetName val="Provincial - Results (Net)"/>
      <sheetName val="Provincial - Adjustments (Net)"/>
      <sheetName val="Provincial - NTGs"/>
      <sheetName val="Provincial - Summary"/>
      <sheetName val="Methodology"/>
      <sheetName val="Reference Tables"/>
      <sheetName val="Glossary"/>
      <sheetName val="LDC - Results (Gross)"/>
      <sheetName val="LDC - Adjustments (Gross)"/>
      <sheetName val="Provincial - Results (Gross)"/>
      <sheetName val="Provincial - Adjustment (Gross)"/>
      <sheetName val="LDCResults(Gross)"/>
      <sheetName val="IncremLDC"/>
      <sheetName val="IncremProv"/>
      <sheetName val="ProvincialResults(Gross)"/>
      <sheetName val="TrueLDC (Gross)"/>
      <sheetName val="IncremTrueProv"/>
      <sheetName val="IncremTrueLDC"/>
      <sheetName val="NTG_LDC"/>
      <sheetName val="NTG_Prov"/>
      <sheetName val="Graphs"/>
      <sheetName val="TrueProv (Gross)"/>
      <sheetName val="Provincial - Results 2011"/>
      <sheetName val="Provincial - Results 2012"/>
      <sheetName val="Provincial - Results 2013"/>
      <sheetName val="Provincial - Results 2014"/>
      <sheetName val="Sheet1"/>
    </sheetNames>
    <sheetDataSet>
      <sheetData sheetId="0"/>
      <sheetData sheetId="1"/>
      <sheetData sheetId="2"/>
      <sheetData sheetId="3"/>
      <sheetData sheetId="4"/>
      <sheetData sheetId="5"/>
      <sheetData sheetId="6">
        <row r="7">
          <cell r="B7">
            <v>0.23300000000000001</v>
          </cell>
          <cell r="C7">
            <v>0.182</v>
          </cell>
          <cell r="D7">
            <v>0.182</v>
          </cell>
          <cell r="E7">
            <v>0.151</v>
          </cell>
        </row>
        <row r="8">
          <cell r="C8">
            <v>0.29699999999999999</v>
          </cell>
          <cell r="D8">
            <v>0.23699999999999999</v>
          </cell>
          <cell r="E8">
            <v>0.23699999999999999</v>
          </cell>
        </row>
        <row r="9">
          <cell r="D9">
            <v>0.27900000000000003</v>
          </cell>
          <cell r="E9">
            <v>0.128</v>
          </cell>
        </row>
        <row r="10">
          <cell r="E10">
            <v>0.502</v>
          </cell>
        </row>
        <row r="19">
          <cell r="B19">
            <v>0.54600000000000004</v>
          </cell>
          <cell r="C19">
            <v>0.54600000000000004</v>
          </cell>
          <cell r="D19">
            <v>0.54600000000000004</v>
          </cell>
          <cell r="E19">
            <v>0.46500000000000002</v>
          </cell>
        </row>
        <row r="20">
          <cell r="C20">
            <v>1.181</v>
          </cell>
          <cell r="D20">
            <v>1.18</v>
          </cell>
          <cell r="E20">
            <v>1.18</v>
          </cell>
        </row>
        <row r="21">
          <cell r="D21">
            <v>0.64800000000000002</v>
          </cell>
          <cell r="E21">
            <v>0.64500000000000002</v>
          </cell>
        </row>
        <row r="22">
          <cell r="E22">
            <v>1.06</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ntarioenergyboard.ca/OEB/Industry/Rules+and+Requirements/Rules+Codes+Guidelines+and+Forms/Prescribed+Interest+Rates" TargetMode="External"/><Relationship Id="rId5" Type="http://schemas.openxmlformats.org/officeDocument/2006/relationships/comments" Target="../comments13.xml"/><Relationship Id="rId4" Type="http://schemas.openxmlformats.org/officeDocument/2006/relationships/vmlDrawing" Target="../drawings/vmlDrawing14.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0"/>
  <sheetViews>
    <sheetView zoomScale="85" zoomScaleNormal="85" workbookViewId="0">
      <selection activeCell="A3" sqref="A3"/>
    </sheetView>
  </sheetViews>
  <sheetFormatPr defaultRowHeight="15" x14ac:dyDescent="0.25"/>
  <cols>
    <col min="1" max="1" width="9.140625" style="24"/>
    <col min="2" max="2" width="32.140625" style="69" customWidth="1"/>
    <col min="3" max="3" width="114.28515625" style="24" customWidth="1"/>
    <col min="4" max="4" width="8.140625" style="24" customWidth="1"/>
    <col min="5" max="16384" width="9.140625" style="24"/>
  </cols>
  <sheetData>
    <row r="1" spans="1:3" ht="174" customHeight="1" x14ac:dyDescent="0.25"/>
    <row r="3" spans="1:3" ht="20.25" x14ac:dyDescent="0.25">
      <c r="B3" s="515" t="s">
        <v>341</v>
      </c>
      <c r="C3" s="515"/>
    </row>
    <row r="4" spans="1:3" ht="21" customHeight="1" x14ac:dyDescent="0.25"/>
    <row r="5" spans="1:3" s="76" customFormat="1" ht="25.5" customHeight="1" x14ac:dyDescent="0.2">
      <c r="B5" s="502" t="s">
        <v>379</v>
      </c>
      <c r="C5" s="502" t="s">
        <v>340</v>
      </c>
    </row>
    <row r="6" spans="1:3" s="83" customFormat="1" ht="32.25" customHeight="1" x14ac:dyDescent="0.25">
      <c r="A6" s="46"/>
      <c r="B6" s="503" t="s">
        <v>336</v>
      </c>
      <c r="C6" s="504" t="s">
        <v>464</v>
      </c>
    </row>
    <row r="7" spans="1:3" s="83" customFormat="1" ht="9.75" customHeight="1" x14ac:dyDescent="0.25">
      <c r="B7" s="94"/>
      <c r="C7" s="96"/>
    </row>
    <row r="8" spans="1:3" s="83" customFormat="1" x14ac:dyDescent="0.25">
      <c r="B8" s="317" t="s">
        <v>331</v>
      </c>
      <c r="C8" s="96" t="s">
        <v>351</v>
      </c>
    </row>
    <row r="9" spans="1:3" s="83" customFormat="1" ht="14.25" x14ac:dyDescent="0.25">
      <c r="B9" s="94"/>
      <c r="C9" s="96"/>
    </row>
    <row r="10" spans="1:3" s="83" customFormat="1" x14ac:dyDescent="0.25">
      <c r="B10" s="317" t="s">
        <v>332</v>
      </c>
      <c r="C10" s="96" t="s">
        <v>353</v>
      </c>
    </row>
    <row r="11" spans="1:3" s="83" customFormat="1" ht="14.25" x14ac:dyDescent="0.25">
      <c r="B11" s="94"/>
      <c r="C11" s="96"/>
    </row>
    <row r="12" spans="1:3" s="83" customFormat="1" ht="30" customHeight="1" x14ac:dyDescent="0.25">
      <c r="B12" s="317" t="s">
        <v>333</v>
      </c>
      <c r="C12" s="496" t="s">
        <v>465</v>
      </c>
    </row>
    <row r="13" spans="1:3" s="83" customFormat="1" ht="14.25" x14ac:dyDescent="0.25">
      <c r="B13" s="94"/>
      <c r="C13" s="96"/>
    </row>
    <row r="14" spans="1:3" s="83" customFormat="1" x14ac:dyDescent="0.25">
      <c r="B14" s="317" t="s">
        <v>473</v>
      </c>
      <c r="C14" s="96" t="s">
        <v>486</v>
      </c>
    </row>
    <row r="15" spans="1:3" s="83" customFormat="1" hidden="1" x14ac:dyDescent="0.25">
      <c r="B15" s="317" t="s">
        <v>474</v>
      </c>
      <c r="C15" s="96" t="s">
        <v>487</v>
      </c>
    </row>
    <row r="16" spans="1:3" s="83" customFormat="1" ht="14.25" hidden="1" x14ac:dyDescent="0.25">
      <c r="B16" s="94"/>
      <c r="C16" s="96"/>
    </row>
    <row r="17" spans="2:8" s="83" customFormat="1" hidden="1" x14ac:dyDescent="0.25">
      <c r="B17" s="317" t="s">
        <v>475</v>
      </c>
      <c r="C17" s="96" t="s">
        <v>488</v>
      </c>
    </row>
    <row r="18" spans="2:8" s="83" customFormat="1" ht="14.25" hidden="1" x14ac:dyDescent="0.25">
      <c r="B18" s="94"/>
      <c r="C18" s="96"/>
    </row>
    <row r="19" spans="2:8" s="83" customFormat="1" hidden="1" x14ac:dyDescent="0.25">
      <c r="B19" s="317" t="s">
        <v>476</v>
      </c>
      <c r="C19" s="96" t="s">
        <v>489</v>
      </c>
      <c r="E19" s="516" t="s">
        <v>470</v>
      </c>
      <c r="F19" s="516"/>
      <c r="G19" s="516"/>
      <c r="H19" s="516"/>
    </row>
    <row r="20" spans="2:8" s="83" customFormat="1" ht="14.25" hidden="1" x14ac:dyDescent="0.25">
      <c r="B20" s="94"/>
      <c r="C20" s="96"/>
      <c r="E20" s="516"/>
      <c r="F20" s="516"/>
      <c r="G20" s="516"/>
      <c r="H20" s="516"/>
    </row>
    <row r="21" spans="2:8" s="83" customFormat="1" hidden="1" x14ac:dyDescent="0.25">
      <c r="B21" s="317" t="s">
        <v>477</v>
      </c>
      <c r="C21" s="96" t="s">
        <v>490</v>
      </c>
      <c r="E21" s="516"/>
      <c r="F21" s="516"/>
      <c r="G21" s="516"/>
      <c r="H21" s="516"/>
    </row>
    <row r="22" spans="2:8" s="83" customFormat="1" ht="14.25" hidden="1" x14ac:dyDescent="0.25">
      <c r="B22" s="94"/>
      <c r="C22" s="96"/>
    </row>
    <row r="23" spans="2:8" s="83" customFormat="1" hidden="1" x14ac:dyDescent="0.25">
      <c r="B23" s="317" t="s">
        <v>478</v>
      </c>
      <c r="C23" s="96" t="s">
        <v>491</v>
      </c>
    </row>
    <row r="24" spans="2:8" s="83" customFormat="1" ht="14.25" x14ac:dyDescent="0.25">
      <c r="B24" s="94"/>
      <c r="C24" s="96"/>
    </row>
    <row r="25" spans="2:8" s="83" customFormat="1" x14ac:dyDescent="0.25">
      <c r="B25" s="317" t="s">
        <v>472</v>
      </c>
      <c r="C25" s="496" t="s">
        <v>496</v>
      </c>
    </row>
    <row r="26" spans="2:8" s="83" customFormat="1" ht="14.25" x14ac:dyDescent="0.25">
      <c r="B26" s="317"/>
      <c r="C26" s="496"/>
    </row>
    <row r="27" spans="2:8" s="83" customFormat="1" x14ac:dyDescent="0.25">
      <c r="B27" s="317" t="s">
        <v>334</v>
      </c>
      <c r="C27" s="96" t="s">
        <v>366</v>
      </c>
    </row>
    <row r="28" spans="2:8" s="83" customFormat="1" ht="14.25" x14ac:dyDescent="0.25">
      <c r="B28" s="95"/>
      <c r="C28" s="95"/>
    </row>
    <row r="29" spans="2:8" s="84" customFormat="1" x14ac:dyDescent="0.25">
      <c r="B29" s="222"/>
    </row>
    <row r="30" spans="2:8" s="84" customFormat="1" x14ac:dyDescent="0.25">
      <c r="B30" s="161"/>
    </row>
  </sheetData>
  <mergeCells count="2">
    <mergeCell ref="B3:C3"/>
    <mergeCell ref="E19:H21"/>
  </mergeCells>
  <hyperlinks>
    <hyperlink ref="B6" location="'1.  LRAMVA Summary'!A1" display="1.  LRAMVA Summary"/>
    <hyperlink ref="B8" location="'2.  CDM Allocation'!A1" display="2.  CDM Allocation"/>
    <hyperlink ref="B10" location="'3.  Distribution Rates'!A1" display="3.  Distribution Rates"/>
    <hyperlink ref="B12" location="'4.  2011-14 LRAM'!A1" display="4.  2011-14 LRAM"/>
    <hyperlink ref="B25" location="'6.  Persistence Rates'!A1" display="6.  Persistence Rates"/>
    <hyperlink ref="B14" location="'5-a.  2015 LRAM'!A1" display="5-a.  2015 LRAM"/>
    <hyperlink ref="B15" location="'6-b. 2016 LRAM'!A1" display="6-b. 2016 LRAM"/>
    <hyperlink ref="B17" location="'6-c.  2017 LRAM'!A1" display="6-c.  2017 LRAM"/>
    <hyperlink ref="B19" location="'6-d.  2018 LRAM'!A1" display="6-d.  2018 LRAM"/>
    <hyperlink ref="B21" location="'6-e.  2019 LRAM'!A1" display="6-e.  2019 LRAM"/>
    <hyperlink ref="B23" location="'6-f.  2020 LRAM'!A1" display="6-f.  2020 LRAM"/>
    <hyperlink ref="B27" location="'7.  Carrying Charges'!A1" display="7.  Carrying Charges"/>
  </hyperlinks>
  <pageMargins left="0.70866141732283472" right="0.70866141732283472" top="0.74803149606299213" bottom="0.74803149606299213" header="0.31496062992125984" footer="0.31496062992125984"/>
  <pageSetup scale="53" orientation="landscape" horizontalDpi="1200" verticalDpi="1200"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85" zoomScaleNormal="85" workbookViewId="0">
      <pane ySplit="14" topLeftCell="A96" activePane="bottomLeft" state="frozen"/>
      <selection pane="bottomLeft" activeCell="B13" sqref="B13:B14"/>
    </sheetView>
  </sheetViews>
  <sheetFormatPr defaultRowHeight="15" outlineLevelRow="1" x14ac:dyDescent="0.25"/>
  <cols>
    <col min="1" max="1" width="6.5703125" style="24" customWidth="1"/>
    <col min="2" max="2" width="5.140625" style="71" customWidth="1"/>
    <col min="3" max="3" width="44.28515625" style="476" customWidth="1"/>
    <col min="4" max="4" width="12.28515625" style="477" customWidth="1"/>
    <col min="5" max="5" width="13.28515625" style="477" customWidth="1"/>
    <col min="6" max="7" width="19.42578125" style="71" customWidth="1"/>
    <col min="8" max="14" width="12.7109375" style="71" customWidth="1"/>
    <col min="15" max="15" width="8.140625" style="71" customWidth="1"/>
    <col min="16" max="16" width="11.28515625" style="71" customWidth="1"/>
    <col min="17" max="17" width="13.140625" style="24" customWidth="1"/>
    <col min="18" max="16384" width="9.140625" style="24"/>
  </cols>
  <sheetData>
    <row r="2" spans="1:18" ht="18.75" customHeight="1" x14ac:dyDescent="0.3">
      <c r="B2" s="607" t="s">
        <v>280</v>
      </c>
      <c r="C2" s="607"/>
      <c r="D2" s="607"/>
      <c r="E2" s="607"/>
      <c r="F2" s="607"/>
      <c r="G2" s="607"/>
      <c r="H2" s="607"/>
      <c r="I2" s="607"/>
      <c r="J2" s="607"/>
      <c r="K2" s="607"/>
      <c r="L2" s="607"/>
      <c r="M2" s="607"/>
      <c r="N2" s="607"/>
      <c r="O2" s="607"/>
      <c r="P2" s="607"/>
    </row>
    <row r="3" spans="1:18" ht="18.75" outlineLevel="1" x14ac:dyDescent="0.3">
      <c r="B3" s="479"/>
      <c r="C3" s="480"/>
      <c r="D3" s="480"/>
      <c r="E3" s="480"/>
      <c r="F3" s="480"/>
      <c r="G3" s="480"/>
      <c r="H3" s="480"/>
      <c r="I3" s="480"/>
      <c r="J3" s="480"/>
      <c r="K3" s="480"/>
      <c r="L3" s="480"/>
      <c r="M3" s="480"/>
      <c r="N3" s="480"/>
      <c r="O3" s="480"/>
      <c r="P3" s="480"/>
    </row>
    <row r="4" spans="1:18" ht="35.25" customHeight="1" outlineLevel="1" x14ac:dyDescent="0.3">
      <c r="A4" s="68"/>
      <c r="B4" s="479"/>
      <c r="C4" s="403" t="s">
        <v>404</v>
      </c>
      <c r="D4" s="480"/>
      <c r="E4" s="608" t="s">
        <v>367</v>
      </c>
      <c r="F4" s="608"/>
      <c r="G4" s="608"/>
      <c r="H4" s="608"/>
      <c r="I4" s="608"/>
      <c r="J4" s="608"/>
      <c r="K4" s="608"/>
      <c r="L4" s="608"/>
      <c r="M4" s="608"/>
      <c r="N4" s="608"/>
      <c r="O4" s="608"/>
      <c r="P4" s="608"/>
    </row>
    <row r="5" spans="1:18" ht="18.75" customHeight="1" outlineLevel="1" x14ac:dyDescent="0.3">
      <c r="B5" s="479"/>
      <c r="C5" s="481"/>
      <c r="D5" s="480"/>
      <c r="E5" s="406" t="s">
        <v>361</v>
      </c>
      <c r="F5" s="480"/>
      <c r="G5" s="480"/>
      <c r="H5" s="480"/>
      <c r="I5" s="480"/>
      <c r="J5" s="480"/>
      <c r="K5" s="480"/>
      <c r="L5" s="480"/>
      <c r="M5" s="480"/>
      <c r="N5" s="480"/>
      <c r="O5" s="480"/>
      <c r="P5" s="480"/>
    </row>
    <row r="6" spans="1:18" ht="18.75" customHeight="1" outlineLevel="1" x14ac:dyDescent="0.3">
      <c r="B6" s="479"/>
      <c r="C6" s="481"/>
      <c r="D6" s="480"/>
      <c r="E6" s="406" t="s">
        <v>362</v>
      </c>
      <c r="F6" s="480"/>
      <c r="G6" s="480"/>
      <c r="H6" s="480"/>
      <c r="I6" s="480"/>
      <c r="J6" s="480"/>
      <c r="K6" s="480"/>
      <c r="L6" s="480"/>
      <c r="M6" s="480"/>
      <c r="N6" s="480"/>
      <c r="O6" s="480"/>
      <c r="P6" s="480"/>
    </row>
    <row r="7" spans="1:18" ht="18.75" customHeight="1" outlineLevel="1" x14ac:dyDescent="0.3">
      <c r="B7" s="479"/>
      <c r="C7" s="481"/>
      <c r="D7" s="480"/>
      <c r="E7" s="406" t="s">
        <v>421</v>
      </c>
      <c r="F7" s="480"/>
      <c r="G7" s="480"/>
      <c r="H7" s="480"/>
      <c r="I7" s="480"/>
      <c r="J7" s="480"/>
      <c r="K7" s="480"/>
      <c r="L7" s="480"/>
      <c r="M7" s="480"/>
      <c r="N7" s="480"/>
      <c r="O7" s="480"/>
      <c r="P7" s="480"/>
    </row>
    <row r="8" spans="1:18" ht="18.75" customHeight="1" outlineLevel="1" x14ac:dyDescent="0.3">
      <c r="B8" s="479"/>
      <c r="C8" s="481"/>
      <c r="D8" s="480"/>
      <c r="E8" s="406"/>
      <c r="F8" s="480"/>
      <c r="G8" s="480"/>
      <c r="H8" s="480"/>
      <c r="I8" s="480"/>
      <c r="J8" s="480"/>
      <c r="K8" s="480"/>
      <c r="L8" s="480"/>
      <c r="M8" s="480"/>
      <c r="N8" s="480"/>
      <c r="O8" s="480"/>
      <c r="P8" s="480"/>
    </row>
    <row r="9" spans="1:18" ht="18.75" customHeight="1" outlineLevel="1" x14ac:dyDescent="0.3">
      <c r="B9" s="479"/>
      <c r="C9" s="248" t="s">
        <v>338</v>
      </c>
      <c r="D9" s="479"/>
      <c r="E9" s="598" t="s">
        <v>368</v>
      </c>
      <c r="F9" s="598"/>
      <c r="G9" s="479"/>
      <c r="H9" s="479"/>
      <c r="I9" s="479"/>
      <c r="J9" s="479"/>
      <c r="K9" s="479"/>
      <c r="L9" s="479"/>
      <c r="M9" s="479"/>
      <c r="N9" s="479"/>
      <c r="O9" s="479"/>
      <c r="P9" s="479"/>
      <c r="R9" s="85"/>
    </row>
    <row r="10" spans="1:18" ht="18.75" customHeight="1" outlineLevel="1" x14ac:dyDescent="0.3">
      <c r="B10" s="479"/>
      <c r="C10" s="479"/>
      <c r="D10" s="479"/>
      <c r="E10" s="527" t="s">
        <v>339</v>
      </c>
      <c r="F10" s="527"/>
      <c r="G10" s="479"/>
      <c r="H10" s="479"/>
      <c r="I10" s="479"/>
      <c r="J10" s="479"/>
      <c r="K10" s="479"/>
      <c r="L10" s="479"/>
      <c r="M10" s="479"/>
      <c r="N10" s="479"/>
      <c r="O10" s="479"/>
      <c r="P10" s="479"/>
    </row>
    <row r="11" spans="1:18" ht="18.75" customHeight="1" x14ac:dyDescent="0.3">
      <c r="B11" s="479"/>
      <c r="C11" s="479"/>
      <c r="D11" s="479"/>
      <c r="E11" s="140"/>
      <c r="G11" s="479"/>
      <c r="H11" s="479"/>
      <c r="I11" s="479"/>
      <c r="J11" s="479"/>
      <c r="K11" s="479"/>
      <c r="L11" s="479"/>
      <c r="M11" s="479"/>
      <c r="N11" s="479"/>
      <c r="O11" s="479"/>
      <c r="P11" s="479"/>
    </row>
    <row r="12" spans="1:18" x14ac:dyDescent="0.25">
      <c r="A12" s="51"/>
      <c r="B12" s="482" t="s">
        <v>483</v>
      </c>
      <c r="C12" s="483"/>
      <c r="D12" s="484"/>
      <c r="E12" s="484"/>
    </row>
    <row r="13" spans="1:18" ht="45" x14ac:dyDescent="0.25">
      <c r="B13" s="599" t="s">
        <v>59</v>
      </c>
      <c r="C13" s="601" t="s">
        <v>0</v>
      </c>
      <c r="D13" s="601" t="s">
        <v>45</v>
      </c>
      <c r="E13" s="601" t="s">
        <v>205</v>
      </c>
      <c r="F13" s="251" t="s">
        <v>202</v>
      </c>
      <c r="G13" s="251" t="s">
        <v>46</v>
      </c>
      <c r="H13" s="603" t="s">
        <v>60</v>
      </c>
      <c r="I13" s="603"/>
      <c r="J13" s="603"/>
      <c r="K13" s="603"/>
      <c r="L13" s="603"/>
      <c r="M13" s="603"/>
      <c r="N13" s="603"/>
      <c r="O13" s="603"/>
      <c r="P13" s="604"/>
    </row>
    <row r="14" spans="1:18" ht="60" x14ac:dyDescent="0.25">
      <c r="B14" s="600"/>
      <c r="C14" s="602"/>
      <c r="D14" s="602"/>
      <c r="E14" s="602"/>
      <c r="F14" s="474" t="s">
        <v>213</v>
      </c>
      <c r="G14" s="474" t="s">
        <v>214</v>
      </c>
      <c r="H14" s="475" t="s">
        <v>38</v>
      </c>
      <c r="I14" s="475" t="s">
        <v>40</v>
      </c>
      <c r="J14" s="475" t="s">
        <v>109</v>
      </c>
      <c r="K14" s="475" t="s">
        <v>110</v>
      </c>
      <c r="L14" s="475" t="s">
        <v>41</v>
      </c>
      <c r="M14" s="475" t="s">
        <v>42</v>
      </c>
      <c r="N14" s="475" t="s">
        <v>43</v>
      </c>
      <c r="O14" s="475" t="s">
        <v>106</v>
      </c>
      <c r="P14" s="478" t="s">
        <v>35</v>
      </c>
    </row>
    <row r="15" spans="1:18" ht="29.25" customHeight="1" x14ac:dyDescent="0.25">
      <c r="B15" s="587" t="s">
        <v>141</v>
      </c>
      <c r="C15" s="588"/>
      <c r="D15" s="588"/>
      <c r="E15" s="588"/>
      <c r="F15" s="588"/>
      <c r="G15" s="588"/>
      <c r="H15" s="588"/>
      <c r="I15" s="588"/>
      <c r="J15" s="588"/>
      <c r="K15" s="588"/>
      <c r="L15" s="588"/>
      <c r="M15" s="588"/>
      <c r="N15" s="588"/>
      <c r="O15" s="588"/>
      <c r="P15" s="589"/>
    </row>
    <row r="16" spans="1:18" ht="26.25" customHeight="1" x14ac:dyDescent="0.25">
      <c r="A16" s="53"/>
      <c r="B16" s="579" t="s">
        <v>142</v>
      </c>
      <c r="C16" s="580"/>
      <c r="D16" s="580"/>
      <c r="E16" s="580"/>
      <c r="F16" s="580"/>
      <c r="G16" s="580"/>
      <c r="H16" s="580"/>
      <c r="I16" s="580"/>
      <c r="J16" s="580"/>
      <c r="K16" s="580"/>
      <c r="L16" s="580"/>
      <c r="M16" s="580"/>
      <c r="N16" s="580"/>
      <c r="O16" s="580"/>
      <c r="P16" s="581"/>
    </row>
    <row r="17" spans="1:16" x14ac:dyDescent="0.25">
      <c r="A17" s="53"/>
      <c r="B17" s="465">
        <v>1</v>
      </c>
      <c r="C17" s="450" t="s">
        <v>143</v>
      </c>
      <c r="D17" s="266" t="s">
        <v>34</v>
      </c>
      <c r="E17" s="451"/>
      <c r="F17" s="312"/>
      <c r="G17" s="312"/>
      <c r="H17" s="462">
        <v>1</v>
      </c>
      <c r="I17" s="452"/>
      <c r="J17" s="452"/>
      <c r="K17" s="452"/>
      <c r="L17" s="452"/>
      <c r="M17" s="452"/>
      <c r="N17" s="452"/>
      <c r="O17" s="452"/>
      <c r="P17" s="466">
        <f>SUM(H17:O17)</f>
        <v>1</v>
      </c>
    </row>
    <row r="18" spans="1:16" x14ac:dyDescent="0.25">
      <c r="A18" s="50"/>
      <c r="B18" s="465">
        <v>2</v>
      </c>
      <c r="C18" s="450" t="s">
        <v>144</v>
      </c>
      <c r="D18" s="266" t="s">
        <v>34</v>
      </c>
      <c r="E18" s="453"/>
      <c r="F18" s="312"/>
      <c r="G18" s="312"/>
      <c r="H18" s="462">
        <v>1</v>
      </c>
      <c r="I18" s="452"/>
      <c r="J18" s="452"/>
      <c r="K18" s="452"/>
      <c r="L18" s="452"/>
      <c r="M18" s="452"/>
      <c r="N18" s="452"/>
      <c r="O18" s="452"/>
      <c r="P18" s="466">
        <f t="shared" ref="P18:P79" si="0">SUM(H18:O18)</f>
        <v>1</v>
      </c>
    </row>
    <row r="19" spans="1:16" x14ac:dyDescent="0.25">
      <c r="A19" s="53"/>
      <c r="B19" s="465">
        <v>3</v>
      </c>
      <c r="C19" s="450" t="s">
        <v>145</v>
      </c>
      <c r="D19" s="266" t="s">
        <v>34</v>
      </c>
      <c r="E19" s="453"/>
      <c r="F19" s="312"/>
      <c r="G19" s="312"/>
      <c r="H19" s="462">
        <v>1</v>
      </c>
      <c r="I19" s="452"/>
      <c r="J19" s="452"/>
      <c r="K19" s="452"/>
      <c r="L19" s="452"/>
      <c r="M19" s="452"/>
      <c r="N19" s="452"/>
      <c r="O19" s="452"/>
      <c r="P19" s="466">
        <f t="shared" si="0"/>
        <v>1</v>
      </c>
    </row>
    <row r="20" spans="1:16" x14ac:dyDescent="0.25">
      <c r="A20" s="53"/>
      <c r="B20" s="465">
        <v>4</v>
      </c>
      <c r="C20" s="450" t="s">
        <v>146</v>
      </c>
      <c r="D20" s="266" t="s">
        <v>34</v>
      </c>
      <c r="E20" s="453"/>
      <c r="F20" s="312"/>
      <c r="G20" s="312"/>
      <c r="H20" s="462">
        <v>1</v>
      </c>
      <c r="I20" s="452"/>
      <c r="J20" s="452"/>
      <c r="K20" s="452"/>
      <c r="L20" s="452"/>
      <c r="M20" s="452"/>
      <c r="N20" s="452"/>
      <c r="O20" s="452"/>
      <c r="P20" s="466">
        <f t="shared" si="0"/>
        <v>1</v>
      </c>
    </row>
    <row r="21" spans="1:16" x14ac:dyDescent="0.25">
      <c r="A21" s="53"/>
      <c r="B21" s="465">
        <v>5</v>
      </c>
      <c r="C21" s="450" t="s">
        <v>147</v>
      </c>
      <c r="D21" s="266" t="s">
        <v>34</v>
      </c>
      <c r="E21" s="453"/>
      <c r="F21" s="312"/>
      <c r="G21" s="312"/>
      <c r="H21" s="462">
        <v>1</v>
      </c>
      <c r="I21" s="452"/>
      <c r="J21" s="452"/>
      <c r="K21" s="452"/>
      <c r="L21" s="452"/>
      <c r="M21" s="452"/>
      <c r="N21" s="452"/>
      <c r="O21" s="452"/>
      <c r="P21" s="466">
        <f t="shared" si="0"/>
        <v>1</v>
      </c>
    </row>
    <row r="22" spans="1:16" ht="28.5" x14ac:dyDescent="0.25">
      <c r="A22" s="53"/>
      <c r="B22" s="465">
        <v>6</v>
      </c>
      <c r="C22" s="450" t="s">
        <v>148</v>
      </c>
      <c r="D22" s="266" t="s">
        <v>34</v>
      </c>
      <c r="E22" s="453"/>
      <c r="F22" s="312"/>
      <c r="G22" s="312"/>
      <c r="H22" s="462">
        <v>1</v>
      </c>
      <c r="I22" s="452"/>
      <c r="J22" s="452"/>
      <c r="K22" s="452"/>
      <c r="L22" s="452"/>
      <c r="M22" s="452"/>
      <c r="N22" s="452"/>
      <c r="O22" s="452"/>
      <c r="P22" s="466">
        <f t="shared" si="0"/>
        <v>1</v>
      </c>
    </row>
    <row r="23" spans="1:16" x14ac:dyDescent="0.25">
      <c r="A23" s="53"/>
      <c r="B23" s="467" t="s">
        <v>281</v>
      </c>
      <c r="C23" s="450"/>
      <c r="D23" s="266" t="s">
        <v>254</v>
      </c>
      <c r="E23" s="453"/>
      <c r="F23" s="312"/>
      <c r="G23" s="312"/>
      <c r="H23" s="462"/>
      <c r="I23" s="452"/>
      <c r="J23" s="452"/>
      <c r="K23" s="452"/>
      <c r="L23" s="452"/>
      <c r="M23" s="452"/>
      <c r="N23" s="452"/>
      <c r="O23" s="452"/>
      <c r="P23" s="466">
        <f t="shared" si="0"/>
        <v>0</v>
      </c>
    </row>
    <row r="24" spans="1:16" x14ac:dyDescent="0.25">
      <c r="A24" s="53"/>
      <c r="B24" s="465"/>
      <c r="C24" s="450"/>
      <c r="D24" s="266"/>
      <c r="E24" s="453"/>
      <c r="F24" s="312"/>
      <c r="G24" s="312"/>
      <c r="H24" s="462"/>
      <c r="I24" s="452"/>
      <c r="J24" s="452"/>
      <c r="K24" s="452"/>
      <c r="L24" s="452"/>
      <c r="M24" s="452"/>
      <c r="N24" s="452"/>
      <c r="O24" s="452"/>
      <c r="P24" s="466">
        <f t="shared" si="0"/>
        <v>0</v>
      </c>
    </row>
    <row r="25" spans="1:16" x14ac:dyDescent="0.25">
      <c r="A25" s="53"/>
      <c r="B25" s="465"/>
      <c r="C25" s="450"/>
      <c r="D25" s="266"/>
      <c r="E25" s="453"/>
      <c r="F25" s="312"/>
      <c r="G25" s="312"/>
      <c r="H25" s="462"/>
      <c r="I25" s="452"/>
      <c r="J25" s="452"/>
      <c r="K25" s="452"/>
      <c r="L25" s="452"/>
      <c r="M25" s="452"/>
      <c r="N25" s="452"/>
      <c r="O25" s="452"/>
      <c r="P25" s="466">
        <f t="shared" si="0"/>
        <v>0</v>
      </c>
    </row>
    <row r="26" spans="1:16" x14ac:dyDescent="0.25">
      <c r="A26" s="53"/>
      <c r="B26" s="465"/>
      <c r="C26" s="450"/>
      <c r="D26" s="266"/>
      <c r="E26" s="453"/>
      <c r="F26" s="312"/>
      <c r="G26" s="312"/>
      <c r="H26" s="462"/>
      <c r="I26" s="452"/>
      <c r="J26" s="452"/>
      <c r="K26" s="452"/>
      <c r="L26" s="452"/>
      <c r="M26" s="452"/>
      <c r="N26" s="452"/>
      <c r="O26" s="452"/>
      <c r="P26" s="466">
        <f t="shared" si="0"/>
        <v>0</v>
      </c>
    </row>
    <row r="27" spans="1:16" ht="25.5" customHeight="1" x14ac:dyDescent="0.25">
      <c r="A27" s="53"/>
      <c r="B27" s="579" t="s">
        <v>149</v>
      </c>
      <c r="C27" s="580"/>
      <c r="D27" s="580"/>
      <c r="E27" s="580"/>
      <c r="F27" s="580"/>
      <c r="G27" s="580"/>
      <c r="H27" s="580"/>
      <c r="I27" s="580"/>
      <c r="J27" s="580"/>
      <c r="K27" s="580"/>
      <c r="L27" s="580"/>
      <c r="M27" s="580"/>
      <c r="N27" s="580"/>
      <c r="O27" s="580"/>
      <c r="P27" s="581"/>
    </row>
    <row r="28" spans="1:16" x14ac:dyDescent="0.25">
      <c r="A28" s="53"/>
      <c r="B28" s="465">
        <v>7</v>
      </c>
      <c r="C28" s="450" t="s">
        <v>150</v>
      </c>
      <c r="D28" s="266" t="s">
        <v>34</v>
      </c>
      <c r="E28" s="453">
        <v>12</v>
      </c>
      <c r="F28" s="312"/>
      <c r="G28" s="312"/>
      <c r="H28" s="452"/>
      <c r="I28" s="462">
        <v>0.2</v>
      </c>
      <c r="J28" s="462">
        <v>0.5</v>
      </c>
      <c r="K28" s="462">
        <v>0.3</v>
      </c>
      <c r="L28" s="452"/>
      <c r="M28" s="452"/>
      <c r="N28" s="452"/>
      <c r="O28" s="452"/>
      <c r="P28" s="466">
        <f t="shared" si="0"/>
        <v>1</v>
      </c>
    </row>
    <row r="29" spans="1:16" ht="28.5" x14ac:dyDescent="0.25">
      <c r="A29" s="53"/>
      <c r="B29" s="465">
        <v>8</v>
      </c>
      <c r="C29" s="450" t="s">
        <v>151</v>
      </c>
      <c r="D29" s="266" t="s">
        <v>34</v>
      </c>
      <c r="E29" s="453">
        <v>12</v>
      </c>
      <c r="F29" s="312"/>
      <c r="G29" s="312"/>
      <c r="H29" s="452"/>
      <c r="I29" s="462">
        <v>0.8</v>
      </c>
      <c r="J29" s="462">
        <v>0.2</v>
      </c>
      <c r="K29" s="452"/>
      <c r="L29" s="452"/>
      <c r="M29" s="452"/>
      <c r="N29" s="452"/>
      <c r="O29" s="452"/>
      <c r="P29" s="466">
        <f t="shared" si="0"/>
        <v>1</v>
      </c>
    </row>
    <row r="30" spans="1:16" ht="28.5" x14ac:dyDescent="0.25">
      <c r="A30" s="53"/>
      <c r="B30" s="465">
        <v>9</v>
      </c>
      <c r="C30" s="450" t="s">
        <v>152</v>
      </c>
      <c r="D30" s="266" t="s">
        <v>34</v>
      </c>
      <c r="E30" s="453">
        <v>12</v>
      </c>
      <c r="F30" s="312"/>
      <c r="G30" s="312"/>
      <c r="H30" s="452"/>
      <c r="I30" s="462">
        <v>0.5</v>
      </c>
      <c r="J30" s="462">
        <v>0.5</v>
      </c>
      <c r="K30" s="452"/>
      <c r="L30" s="452"/>
      <c r="M30" s="452"/>
      <c r="N30" s="452"/>
      <c r="O30" s="452"/>
      <c r="P30" s="466">
        <f t="shared" si="0"/>
        <v>1</v>
      </c>
    </row>
    <row r="31" spans="1:16" ht="28.5" x14ac:dyDescent="0.25">
      <c r="A31" s="53"/>
      <c r="B31" s="465">
        <v>10</v>
      </c>
      <c r="C31" s="450" t="s">
        <v>153</v>
      </c>
      <c r="D31" s="266" t="s">
        <v>34</v>
      </c>
      <c r="E31" s="453">
        <v>12</v>
      </c>
      <c r="F31" s="312"/>
      <c r="G31" s="312"/>
      <c r="H31" s="452"/>
      <c r="I31" s="462">
        <v>1</v>
      </c>
      <c r="J31" s="452"/>
      <c r="K31" s="452"/>
      <c r="L31" s="452"/>
      <c r="M31" s="452"/>
      <c r="N31" s="452"/>
      <c r="O31" s="452"/>
      <c r="P31" s="466">
        <f t="shared" si="0"/>
        <v>1</v>
      </c>
    </row>
    <row r="32" spans="1:16" ht="28.5" x14ac:dyDescent="0.25">
      <c r="A32" s="53"/>
      <c r="B32" s="465">
        <v>11</v>
      </c>
      <c r="C32" s="450" t="s">
        <v>154</v>
      </c>
      <c r="D32" s="266" t="s">
        <v>34</v>
      </c>
      <c r="E32" s="453">
        <v>3</v>
      </c>
      <c r="F32" s="312"/>
      <c r="G32" s="312"/>
      <c r="H32" s="452"/>
      <c r="I32" s="452"/>
      <c r="J32" s="462">
        <v>1</v>
      </c>
      <c r="K32" s="452"/>
      <c r="L32" s="452"/>
      <c r="M32" s="452"/>
      <c r="N32" s="452"/>
      <c r="O32" s="452"/>
      <c r="P32" s="466">
        <f t="shared" si="0"/>
        <v>1</v>
      </c>
    </row>
    <row r="33" spans="1:16" x14ac:dyDescent="0.25">
      <c r="A33" s="53"/>
      <c r="B33" s="467" t="s">
        <v>281</v>
      </c>
      <c r="C33" s="450"/>
      <c r="D33" s="266" t="s">
        <v>254</v>
      </c>
      <c r="E33" s="453"/>
      <c r="F33" s="312"/>
      <c r="G33" s="312"/>
      <c r="H33" s="452"/>
      <c r="I33" s="452"/>
      <c r="J33" s="452"/>
      <c r="K33" s="452"/>
      <c r="L33" s="452"/>
      <c r="M33" s="452"/>
      <c r="N33" s="452"/>
      <c r="O33" s="452"/>
      <c r="P33" s="466">
        <f t="shared" si="0"/>
        <v>0</v>
      </c>
    </row>
    <row r="34" spans="1:16" x14ac:dyDescent="0.25">
      <c r="A34" s="53"/>
      <c r="B34" s="465"/>
      <c r="C34" s="450"/>
      <c r="D34" s="266"/>
      <c r="E34" s="453"/>
      <c r="F34" s="312"/>
      <c r="G34" s="312"/>
      <c r="H34" s="452"/>
      <c r="I34" s="452"/>
      <c r="J34" s="452"/>
      <c r="K34" s="452"/>
      <c r="L34" s="452"/>
      <c r="M34" s="452"/>
      <c r="N34" s="452"/>
      <c r="O34" s="452"/>
      <c r="P34" s="466">
        <f t="shared" si="0"/>
        <v>0</v>
      </c>
    </row>
    <row r="35" spans="1:16" x14ac:dyDescent="0.25">
      <c r="A35" s="53"/>
      <c r="B35" s="465"/>
      <c r="C35" s="450"/>
      <c r="D35" s="266"/>
      <c r="E35" s="453"/>
      <c r="F35" s="312"/>
      <c r="G35" s="312"/>
      <c r="H35" s="452"/>
      <c r="I35" s="452"/>
      <c r="J35" s="452"/>
      <c r="K35" s="452"/>
      <c r="L35" s="452"/>
      <c r="M35" s="452"/>
      <c r="N35" s="452"/>
      <c r="O35" s="452"/>
      <c r="P35" s="466">
        <f t="shared" si="0"/>
        <v>0</v>
      </c>
    </row>
    <row r="36" spans="1:16" x14ac:dyDescent="0.25">
      <c r="A36" s="53"/>
      <c r="B36" s="465"/>
      <c r="C36" s="450"/>
      <c r="D36" s="266"/>
      <c r="E36" s="453"/>
      <c r="F36" s="312"/>
      <c r="G36" s="312"/>
      <c r="H36" s="452"/>
      <c r="I36" s="452"/>
      <c r="J36" s="452"/>
      <c r="K36" s="452"/>
      <c r="L36" s="452"/>
      <c r="M36" s="452"/>
      <c r="N36" s="452"/>
      <c r="O36" s="452"/>
      <c r="P36" s="466">
        <f t="shared" si="0"/>
        <v>0</v>
      </c>
    </row>
    <row r="37" spans="1:16" ht="26.25" customHeight="1" x14ac:dyDescent="0.25">
      <c r="A37" s="53"/>
      <c r="B37" s="579" t="s">
        <v>11</v>
      </c>
      <c r="C37" s="580"/>
      <c r="D37" s="580"/>
      <c r="E37" s="580"/>
      <c r="F37" s="580"/>
      <c r="G37" s="580"/>
      <c r="H37" s="580"/>
      <c r="I37" s="580"/>
      <c r="J37" s="580"/>
      <c r="K37" s="580"/>
      <c r="L37" s="580"/>
      <c r="M37" s="580"/>
      <c r="N37" s="580"/>
      <c r="O37" s="580"/>
      <c r="P37" s="581"/>
    </row>
    <row r="38" spans="1:16" ht="28.5" x14ac:dyDescent="0.25">
      <c r="A38" s="53"/>
      <c r="B38" s="465">
        <v>12</v>
      </c>
      <c r="C38" s="450" t="s">
        <v>155</v>
      </c>
      <c r="D38" s="266" t="s">
        <v>34</v>
      </c>
      <c r="E38" s="453">
        <v>12</v>
      </c>
      <c r="F38" s="312"/>
      <c r="G38" s="312"/>
      <c r="H38" s="452"/>
      <c r="I38" s="452"/>
      <c r="J38" s="462">
        <v>1</v>
      </c>
      <c r="K38" s="452"/>
      <c r="L38" s="452"/>
      <c r="M38" s="452"/>
      <c r="N38" s="452"/>
      <c r="O38" s="452"/>
      <c r="P38" s="466">
        <f t="shared" si="0"/>
        <v>1</v>
      </c>
    </row>
    <row r="39" spans="1:16" ht="28.5" x14ac:dyDescent="0.25">
      <c r="A39" s="53"/>
      <c r="B39" s="465">
        <v>13</v>
      </c>
      <c r="C39" s="450" t="s">
        <v>156</v>
      </c>
      <c r="D39" s="266" t="s">
        <v>34</v>
      </c>
      <c r="E39" s="453">
        <v>12</v>
      </c>
      <c r="F39" s="312"/>
      <c r="G39" s="312"/>
      <c r="H39" s="452"/>
      <c r="I39" s="452"/>
      <c r="J39" s="462">
        <v>1</v>
      </c>
      <c r="K39" s="452"/>
      <c r="L39" s="452"/>
      <c r="M39" s="452"/>
      <c r="N39" s="452"/>
      <c r="O39" s="452"/>
      <c r="P39" s="466">
        <f t="shared" si="0"/>
        <v>1</v>
      </c>
    </row>
    <row r="40" spans="1:16" ht="28.5" x14ac:dyDescent="0.25">
      <c r="A40" s="53"/>
      <c r="B40" s="465">
        <v>14</v>
      </c>
      <c r="C40" s="450" t="s">
        <v>157</v>
      </c>
      <c r="D40" s="266" t="s">
        <v>34</v>
      </c>
      <c r="E40" s="453">
        <v>12</v>
      </c>
      <c r="F40" s="312"/>
      <c r="G40" s="312"/>
      <c r="H40" s="452"/>
      <c r="I40" s="452"/>
      <c r="J40" s="462">
        <v>1</v>
      </c>
      <c r="K40" s="452"/>
      <c r="L40" s="452"/>
      <c r="M40" s="452"/>
      <c r="N40" s="452"/>
      <c r="O40" s="452"/>
      <c r="P40" s="466">
        <f t="shared" si="0"/>
        <v>1</v>
      </c>
    </row>
    <row r="41" spans="1:16" x14ac:dyDescent="0.25">
      <c r="A41" s="53"/>
      <c r="B41" s="467" t="s">
        <v>281</v>
      </c>
      <c r="C41" s="450"/>
      <c r="D41" s="266" t="s">
        <v>254</v>
      </c>
      <c r="E41" s="453"/>
      <c r="F41" s="312"/>
      <c r="G41" s="312"/>
      <c r="H41" s="452"/>
      <c r="I41" s="452"/>
      <c r="J41" s="452"/>
      <c r="K41" s="452"/>
      <c r="L41" s="452"/>
      <c r="M41" s="452"/>
      <c r="N41" s="452"/>
      <c r="O41" s="452"/>
      <c r="P41" s="466">
        <f t="shared" si="0"/>
        <v>0</v>
      </c>
    </row>
    <row r="42" spans="1:16" x14ac:dyDescent="0.25">
      <c r="A42" s="53"/>
      <c r="B42" s="465"/>
      <c r="C42" s="450"/>
      <c r="D42" s="266"/>
      <c r="E42" s="453"/>
      <c r="F42" s="312"/>
      <c r="G42" s="312"/>
      <c r="H42" s="452"/>
      <c r="I42" s="452"/>
      <c r="J42" s="452"/>
      <c r="K42" s="452"/>
      <c r="L42" s="452"/>
      <c r="M42" s="452"/>
      <c r="N42" s="452"/>
      <c r="O42" s="452"/>
      <c r="P42" s="466">
        <f t="shared" si="0"/>
        <v>0</v>
      </c>
    </row>
    <row r="43" spans="1:16" x14ac:dyDescent="0.25">
      <c r="A43" s="53"/>
      <c r="B43" s="465"/>
      <c r="C43" s="450"/>
      <c r="D43" s="266"/>
      <c r="E43" s="453"/>
      <c r="F43" s="312"/>
      <c r="G43" s="312"/>
      <c r="H43" s="452"/>
      <c r="I43" s="452"/>
      <c r="J43" s="452"/>
      <c r="K43" s="452"/>
      <c r="L43" s="452"/>
      <c r="M43" s="452"/>
      <c r="N43" s="452"/>
      <c r="O43" s="452"/>
      <c r="P43" s="466">
        <f t="shared" si="0"/>
        <v>0</v>
      </c>
    </row>
    <row r="44" spans="1:16" x14ac:dyDescent="0.25">
      <c r="A44" s="53"/>
      <c r="B44" s="465"/>
      <c r="C44" s="450"/>
      <c r="D44" s="266"/>
      <c r="E44" s="453"/>
      <c r="F44" s="312"/>
      <c r="G44" s="312"/>
      <c r="H44" s="452"/>
      <c r="I44" s="452"/>
      <c r="J44" s="452"/>
      <c r="K44" s="452"/>
      <c r="L44" s="452"/>
      <c r="M44" s="452"/>
      <c r="N44" s="452"/>
      <c r="O44" s="452"/>
      <c r="P44" s="466">
        <f t="shared" si="0"/>
        <v>0</v>
      </c>
    </row>
    <row r="45" spans="1:16" ht="24" customHeight="1" x14ac:dyDescent="0.25">
      <c r="A45" s="53"/>
      <c r="B45" s="579" t="s">
        <v>158</v>
      </c>
      <c r="C45" s="580"/>
      <c r="D45" s="580"/>
      <c r="E45" s="580"/>
      <c r="F45" s="580"/>
      <c r="G45" s="580"/>
      <c r="H45" s="580"/>
      <c r="I45" s="580"/>
      <c r="J45" s="580"/>
      <c r="K45" s="580"/>
      <c r="L45" s="580"/>
      <c r="M45" s="580"/>
      <c r="N45" s="580"/>
      <c r="O45" s="580"/>
      <c r="P45" s="581"/>
    </row>
    <row r="46" spans="1:16" x14ac:dyDescent="0.25">
      <c r="A46" s="53"/>
      <c r="B46" s="465">
        <v>15</v>
      </c>
      <c r="C46" s="450" t="s">
        <v>159</v>
      </c>
      <c r="D46" s="266" t="s">
        <v>34</v>
      </c>
      <c r="E46" s="453"/>
      <c r="F46" s="312"/>
      <c r="G46" s="312"/>
      <c r="H46" s="462">
        <v>1</v>
      </c>
      <c r="I46" s="452"/>
      <c r="J46" s="452"/>
      <c r="K46" s="452"/>
      <c r="L46" s="452"/>
      <c r="M46" s="452"/>
      <c r="N46" s="452"/>
      <c r="O46" s="452"/>
      <c r="P46" s="466">
        <f t="shared" si="0"/>
        <v>1</v>
      </c>
    </row>
    <row r="47" spans="1:16" x14ac:dyDescent="0.25">
      <c r="A47" s="53"/>
      <c r="B47" s="467" t="s">
        <v>281</v>
      </c>
      <c r="C47" s="450"/>
      <c r="D47" s="266" t="s">
        <v>254</v>
      </c>
      <c r="E47" s="453"/>
      <c r="F47" s="312"/>
      <c r="G47" s="312"/>
      <c r="H47" s="462"/>
      <c r="I47" s="452"/>
      <c r="J47" s="452"/>
      <c r="K47" s="452"/>
      <c r="L47" s="452"/>
      <c r="M47" s="452"/>
      <c r="N47" s="452"/>
      <c r="O47" s="452"/>
      <c r="P47" s="466">
        <f t="shared" si="0"/>
        <v>0</v>
      </c>
    </row>
    <row r="48" spans="1:16" x14ac:dyDescent="0.25">
      <c r="A48" s="53"/>
      <c r="B48" s="465"/>
      <c r="C48" s="450"/>
      <c r="D48" s="266"/>
      <c r="E48" s="453"/>
      <c r="F48" s="312"/>
      <c r="G48" s="312"/>
      <c r="H48" s="462"/>
      <c r="I48" s="452"/>
      <c r="J48" s="452"/>
      <c r="K48" s="452"/>
      <c r="L48" s="452"/>
      <c r="M48" s="452"/>
      <c r="N48" s="452"/>
      <c r="O48" s="452"/>
      <c r="P48" s="466">
        <f t="shared" si="0"/>
        <v>0</v>
      </c>
    </row>
    <row r="49" spans="1:16" x14ac:dyDescent="0.25">
      <c r="A49" s="53"/>
      <c r="B49" s="465"/>
      <c r="C49" s="450"/>
      <c r="D49" s="266"/>
      <c r="E49" s="453"/>
      <c r="F49" s="312"/>
      <c r="G49" s="312"/>
      <c r="H49" s="462"/>
      <c r="I49" s="452"/>
      <c r="J49" s="452"/>
      <c r="K49" s="452"/>
      <c r="L49" s="452"/>
      <c r="M49" s="452"/>
      <c r="N49" s="452"/>
      <c r="O49" s="452"/>
      <c r="P49" s="466"/>
    </row>
    <row r="50" spans="1:16" x14ac:dyDescent="0.25">
      <c r="A50" s="53"/>
      <c r="B50" s="465"/>
      <c r="C50" s="450"/>
      <c r="D50" s="266"/>
      <c r="E50" s="453"/>
      <c r="F50" s="312"/>
      <c r="G50" s="312"/>
      <c r="H50" s="462"/>
      <c r="I50" s="452"/>
      <c r="J50" s="452"/>
      <c r="K50" s="452"/>
      <c r="L50" s="452"/>
      <c r="M50" s="452"/>
      <c r="N50" s="452"/>
      <c r="O50" s="452"/>
      <c r="P50" s="466">
        <f t="shared" si="0"/>
        <v>0</v>
      </c>
    </row>
    <row r="51" spans="1:16" ht="21" customHeight="1" x14ac:dyDescent="0.25">
      <c r="A51" s="51"/>
      <c r="B51" s="579" t="s">
        <v>160</v>
      </c>
      <c r="C51" s="580"/>
      <c r="D51" s="580"/>
      <c r="E51" s="580"/>
      <c r="F51" s="580"/>
      <c r="G51" s="580"/>
      <c r="H51" s="580"/>
      <c r="I51" s="580"/>
      <c r="J51" s="580"/>
      <c r="K51" s="580"/>
      <c r="L51" s="580"/>
      <c r="M51" s="580"/>
      <c r="N51" s="580"/>
      <c r="O51" s="580"/>
      <c r="P51" s="581"/>
    </row>
    <row r="52" spans="1:16" x14ac:dyDescent="0.25">
      <c r="A52" s="53"/>
      <c r="B52" s="465">
        <v>16</v>
      </c>
      <c r="C52" s="450" t="s">
        <v>161</v>
      </c>
      <c r="D52" s="266" t="s">
        <v>34</v>
      </c>
      <c r="E52" s="453"/>
      <c r="F52" s="312"/>
      <c r="G52" s="312"/>
      <c r="H52" s="452"/>
      <c r="I52" s="452"/>
      <c r="J52" s="452"/>
      <c r="K52" s="452"/>
      <c r="L52" s="452"/>
      <c r="M52" s="452"/>
      <c r="N52" s="452"/>
      <c r="O52" s="452"/>
      <c r="P52" s="466">
        <f t="shared" si="0"/>
        <v>0</v>
      </c>
    </row>
    <row r="53" spans="1:16" x14ac:dyDescent="0.25">
      <c r="A53" s="53"/>
      <c r="B53" s="465">
        <v>17</v>
      </c>
      <c r="C53" s="450" t="s">
        <v>162</v>
      </c>
      <c r="D53" s="266" t="s">
        <v>34</v>
      </c>
      <c r="E53" s="453"/>
      <c r="F53" s="312"/>
      <c r="G53" s="312"/>
      <c r="H53" s="452"/>
      <c r="I53" s="452"/>
      <c r="J53" s="452"/>
      <c r="K53" s="452"/>
      <c r="L53" s="452"/>
      <c r="M53" s="452"/>
      <c r="N53" s="452"/>
      <c r="O53" s="452"/>
      <c r="P53" s="466">
        <f t="shared" si="0"/>
        <v>0</v>
      </c>
    </row>
    <row r="54" spans="1:16" x14ac:dyDescent="0.25">
      <c r="A54" s="53"/>
      <c r="B54" s="465">
        <v>18</v>
      </c>
      <c r="C54" s="450" t="s">
        <v>163</v>
      </c>
      <c r="D54" s="266" t="s">
        <v>34</v>
      </c>
      <c r="E54" s="453"/>
      <c r="F54" s="312"/>
      <c r="G54" s="312"/>
      <c r="H54" s="452"/>
      <c r="I54" s="452"/>
      <c r="J54" s="452"/>
      <c r="K54" s="452"/>
      <c r="L54" s="452"/>
      <c r="M54" s="452"/>
      <c r="N54" s="452"/>
      <c r="O54" s="452"/>
      <c r="P54" s="466">
        <f t="shared" si="0"/>
        <v>0</v>
      </c>
    </row>
    <row r="55" spans="1:16" x14ac:dyDescent="0.25">
      <c r="A55" s="53"/>
      <c r="B55" s="465">
        <v>19</v>
      </c>
      <c r="C55" s="450" t="s">
        <v>164</v>
      </c>
      <c r="D55" s="266" t="s">
        <v>34</v>
      </c>
      <c r="E55" s="453"/>
      <c r="F55" s="312"/>
      <c r="G55" s="312"/>
      <c r="H55" s="452"/>
      <c r="I55" s="452"/>
      <c r="J55" s="452"/>
      <c r="K55" s="452"/>
      <c r="L55" s="452"/>
      <c r="M55" s="452"/>
      <c r="N55" s="452"/>
      <c r="O55" s="452"/>
      <c r="P55" s="466">
        <f t="shared" si="0"/>
        <v>0</v>
      </c>
    </row>
    <row r="56" spans="1:16" x14ac:dyDescent="0.25">
      <c r="A56" s="53"/>
      <c r="B56" s="467" t="s">
        <v>281</v>
      </c>
      <c r="C56" s="450"/>
      <c r="D56" s="266" t="s">
        <v>254</v>
      </c>
      <c r="E56" s="453"/>
      <c r="F56" s="312"/>
      <c r="G56" s="312"/>
      <c r="H56" s="452"/>
      <c r="I56" s="452"/>
      <c r="J56" s="452"/>
      <c r="K56" s="452"/>
      <c r="L56" s="452"/>
      <c r="M56" s="452"/>
      <c r="N56" s="452"/>
      <c r="O56" s="452"/>
      <c r="P56" s="466">
        <f t="shared" si="0"/>
        <v>0</v>
      </c>
    </row>
    <row r="57" spans="1:16" x14ac:dyDescent="0.25">
      <c r="A57" s="53"/>
      <c r="B57" s="467"/>
      <c r="C57" s="450"/>
      <c r="D57" s="266"/>
      <c r="E57" s="453"/>
      <c r="F57" s="312"/>
      <c r="G57" s="312"/>
      <c r="H57" s="452"/>
      <c r="I57" s="452"/>
      <c r="J57" s="452"/>
      <c r="K57" s="452"/>
      <c r="L57" s="452"/>
      <c r="M57" s="452"/>
      <c r="N57" s="452"/>
      <c r="O57" s="452"/>
      <c r="P57" s="466"/>
    </row>
    <row r="58" spans="1:16" x14ac:dyDescent="0.25">
      <c r="A58" s="53"/>
      <c r="B58" s="467"/>
      <c r="C58" s="450"/>
      <c r="D58" s="266"/>
      <c r="E58" s="453"/>
      <c r="F58" s="312"/>
      <c r="G58" s="312"/>
      <c r="H58" s="452"/>
      <c r="I58" s="452"/>
      <c r="J58" s="452"/>
      <c r="K58" s="452"/>
      <c r="L58" s="452"/>
      <c r="M58" s="452"/>
      <c r="N58" s="452"/>
      <c r="O58" s="452"/>
      <c r="P58" s="466"/>
    </row>
    <row r="59" spans="1:16" x14ac:dyDescent="0.25">
      <c r="A59" s="51"/>
      <c r="B59" s="468"/>
      <c r="C59" s="454"/>
      <c r="D59" s="455"/>
      <c r="E59" s="455"/>
      <c r="F59" s="312"/>
      <c r="G59" s="312"/>
      <c r="H59" s="456"/>
      <c r="I59" s="456"/>
      <c r="J59" s="456"/>
      <c r="K59" s="456"/>
      <c r="L59" s="456"/>
      <c r="M59" s="456"/>
      <c r="N59" s="456"/>
      <c r="O59" s="456"/>
      <c r="P59" s="466"/>
    </row>
    <row r="60" spans="1:16" ht="27" customHeight="1" x14ac:dyDescent="0.25">
      <c r="B60" s="587" t="s">
        <v>165</v>
      </c>
      <c r="C60" s="588"/>
      <c r="D60" s="588"/>
      <c r="E60" s="588"/>
      <c r="F60" s="588"/>
      <c r="G60" s="588"/>
      <c r="H60" s="588"/>
      <c r="I60" s="588"/>
      <c r="J60" s="588"/>
      <c r="K60" s="588"/>
      <c r="L60" s="588"/>
      <c r="M60" s="588"/>
      <c r="N60" s="588"/>
      <c r="O60" s="588"/>
      <c r="P60" s="589"/>
    </row>
    <row r="61" spans="1:16" ht="16.5" x14ac:dyDescent="0.25">
      <c r="B61" s="469"/>
      <c r="C61" s="450"/>
      <c r="D61" s="453"/>
      <c r="E61" s="453"/>
      <c r="F61" s="449"/>
      <c r="G61" s="449"/>
      <c r="H61" s="449"/>
      <c r="I61" s="449"/>
      <c r="J61" s="449"/>
      <c r="K61" s="449"/>
      <c r="L61" s="449"/>
      <c r="M61" s="449"/>
      <c r="N61" s="449"/>
      <c r="O61" s="449"/>
      <c r="P61" s="470"/>
    </row>
    <row r="62" spans="1:16" ht="25.5" customHeight="1" x14ac:dyDescent="0.25">
      <c r="A62" s="53"/>
      <c r="B62" s="582" t="s">
        <v>166</v>
      </c>
      <c r="C62" s="572"/>
      <c r="D62" s="572"/>
      <c r="E62" s="572"/>
      <c r="F62" s="572"/>
      <c r="G62" s="572"/>
      <c r="H62" s="572"/>
      <c r="I62" s="572"/>
      <c r="J62" s="572"/>
      <c r="K62" s="572"/>
      <c r="L62" s="572"/>
      <c r="M62" s="572"/>
      <c r="N62" s="572"/>
      <c r="O62" s="572"/>
      <c r="P62" s="583"/>
    </row>
    <row r="63" spans="1:16" x14ac:dyDescent="0.25">
      <c r="A63" s="53"/>
      <c r="B63" s="465">
        <v>21</v>
      </c>
      <c r="C63" s="450" t="s">
        <v>167</v>
      </c>
      <c r="D63" s="266" t="s">
        <v>34</v>
      </c>
      <c r="E63" s="453"/>
      <c r="F63" s="312"/>
      <c r="G63" s="312"/>
      <c r="H63" s="462">
        <v>1</v>
      </c>
      <c r="I63" s="452"/>
      <c r="J63" s="452"/>
      <c r="K63" s="452"/>
      <c r="L63" s="452"/>
      <c r="M63" s="452"/>
      <c r="N63" s="452"/>
      <c r="O63" s="452"/>
      <c r="P63" s="466">
        <f t="shared" si="0"/>
        <v>1</v>
      </c>
    </row>
    <row r="64" spans="1:16" ht="28.5" x14ac:dyDescent="0.25">
      <c r="A64" s="53"/>
      <c r="B64" s="465">
        <v>22</v>
      </c>
      <c r="C64" s="450" t="s">
        <v>168</v>
      </c>
      <c r="D64" s="266" t="s">
        <v>34</v>
      </c>
      <c r="E64" s="453"/>
      <c r="F64" s="312"/>
      <c r="G64" s="312"/>
      <c r="H64" s="462">
        <v>1</v>
      </c>
      <c r="I64" s="452"/>
      <c r="J64" s="452"/>
      <c r="K64" s="452"/>
      <c r="L64" s="452"/>
      <c r="M64" s="452"/>
      <c r="N64" s="452"/>
      <c r="O64" s="452"/>
      <c r="P64" s="466">
        <f t="shared" si="0"/>
        <v>1</v>
      </c>
    </row>
    <row r="65" spans="1:16" x14ac:dyDescent="0.25">
      <c r="A65" s="53"/>
      <c r="B65" s="465">
        <v>23</v>
      </c>
      <c r="C65" s="450" t="s">
        <v>169</v>
      </c>
      <c r="D65" s="266" t="s">
        <v>34</v>
      </c>
      <c r="E65" s="453"/>
      <c r="F65" s="312"/>
      <c r="G65" s="312"/>
      <c r="H65" s="462">
        <v>1</v>
      </c>
      <c r="I65" s="452"/>
      <c r="J65" s="452"/>
      <c r="K65" s="452"/>
      <c r="L65" s="452"/>
      <c r="M65" s="452"/>
      <c r="N65" s="452"/>
      <c r="O65" s="452"/>
      <c r="P65" s="466">
        <f t="shared" si="0"/>
        <v>1</v>
      </c>
    </row>
    <row r="66" spans="1:16" x14ac:dyDescent="0.25">
      <c r="A66" s="53"/>
      <c r="B66" s="465">
        <v>24</v>
      </c>
      <c r="C66" s="450" t="s">
        <v>170</v>
      </c>
      <c r="D66" s="266" t="s">
        <v>34</v>
      </c>
      <c r="E66" s="453"/>
      <c r="F66" s="312"/>
      <c r="G66" s="312"/>
      <c r="H66" s="462">
        <v>1</v>
      </c>
      <c r="I66" s="452"/>
      <c r="J66" s="452"/>
      <c r="K66" s="452"/>
      <c r="L66" s="452"/>
      <c r="M66" s="452"/>
      <c r="N66" s="452"/>
      <c r="O66" s="452"/>
      <c r="P66" s="466">
        <f t="shared" si="0"/>
        <v>1</v>
      </c>
    </row>
    <row r="67" spans="1:16" x14ac:dyDescent="0.25">
      <c r="A67" s="53"/>
      <c r="B67" s="467" t="s">
        <v>281</v>
      </c>
      <c r="C67" s="450"/>
      <c r="D67" s="266" t="s">
        <v>254</v>
      </c>
      <c r="E67" s="453"/>
      <c r="F67" s="312"/>
      <c r="G67" s="312"/>
      <c r="H67" s="462"/>
      <c r="I67" s="452"/>
      <c r="J67" s="452"/>
      <c r="K67" s="452"/>
      <c r="L67" s="452"/>
      <c r="M67" s="452"/>
      <c r="N67" s="452"/>
      <c r="O67" s="452"/>
      <c r="P67" s="466"/>
    </row>
    <row r="68" spans="1:16" x14ac:dyDescent="0.25">
      <c r="A68" s="53"/>
      <c r="B68" s="465"/>
      <c r="C68" s="450"/>
      <c r="D68" s="266"/>
      <c r="E68" s="453"/>
      <c r="F68" s="312"/>
      <c r="G68" s="312"/>
      <c r="H68" s="462"/>
      <c r="I68" s="452"/>
      <c r="J68" s="452"/>
      <c r="K68" s="452"/>
      <c r="L68" s="452"/>
      <c r="M68" s="452"/>
      <c r="N68" s="452"/>
      <c r="O68" s="452"/>
      <c r="P68" s="466"/>
    </row>
    <row r="69" spans="1:16" x14ac:dyDescent="0.25">
      <c r="A69" s="53"/>
      <c r="B69" s="465"/>
      <c r="C69" s="450"/>
      <c r="D69" s="266"/>
      <c r="E69" s="453"/>
      <c r="F69" s="312"/>
      <c r="G69" s="312"/>
      <c r="H69" s="462"/>
      <c r="I69" s="452"/>
      <c r="J69" s="452"/>
      <c r="K69" s="452"/>
      <c r="L69" s="452"/>
      <c r="M69" s="452"/>
      <c r="N69" s="452"/>
      <c r="O69" s="452"/>
      <c r="P69" s="466"/>
    </row>
    <row r="70" spans="1:16" x14ac:dyDescent="0.25">
      <c r="A70" s="53"/>
      <c r="B70" s="465"/>
      <c r="C70" s="450"/>
      <c r="D70" s="266"/>
      <c r="E70" s="453"/>
      <c r="F70" s="312"/>
      <c r="G70" s="312"/>
      <c r="H70" s="452"/>
      <c r="I70" s="452"/>
      <c r="J70" s="452"/>
      <c r="K70" s="452"/>
      <c r="L70" s="452"/>
      <c r="M70" s="452"/>
      <c r="N70" s="452"/>
      <c r="O70" s="452"/>
      <c r="P70" s="466">
        <f t="shared" si="0"/>
        <v>0</v>
      </c>
    </row>
    <row r="71" spans="1:16" ht="28.5" customHeight="1" x14ac:dyDescent="0.25">
      <c r="A71" s="53"/>
      <c r="B71" s="582" t="s">
        <v>171</v>
      </c>
      <c r="C71" s="572"/>
      <c r="D71" s="572"/>
      <c r="E71" s="572"/>
      <c r="F71" s="572"/>
      <c r="G71" s="572"/>
      <c r="H71" s="572"/>
      <c r="I71" s="572"/>
      <c r="J71" s="572"/>
      <c r="K71" s="572"/>
      <c r="L71" s="572"/>
      <c r="M71" s="572"/>
      <c r="N71" s="572"/>
      <c r="O71" s="572"/>
      <c r="P71" s="583"/>
    </row>
    <row r="72" spans="1:16" x14ac:dyDescent="0.25">
      <c r="A72" s="53"/>
      <c r="B72" s="465">
        <v>25</v>
      </c>
      <c r="C72" s="450" t="s">
        <v>172</v>
      </c>
      <c r="D72" s="266" t="s">
        <v>34</v>
      </c>
      <c r="E72" s="453"/>
      <c r="F72" s="312"/>
      <c r="G72" s="312"/>
      <c r="H72" s="452"/>
      <c r="I72" s="462">
        <v>1</v>
      </c>
      <c r="J72" s="452"/>
      <c r="K72" s="452"/>
      <c r="L72" s="452"/>
      <c r="M72" s="452"/>
      <c r="N72" s="452"/>
      <c r="O72" s="452"/>
      <c r="P72" s="466">
        <f t="shared" si="0"/>
        <v>1</v>
      </c>
    </row>
    <row r="73" spans="1:16" x14ac:dyDescent="0.25">
      <c r="A73" s="53"/>
      <c r="B73" s="465">
        <v>26</v>
      </c>
      <c r="C73" s="450" t="s">
        <v>173</v>
      </c>
      <c r="D73" s="266" t="s">
        <v>34</v>
      </c>
      <c r="E73" s="453"/>
      <c r="F73" s="312"/>
      <c r="G73" s="312"/>
      <c r="H73" s="452"/>
      <c r="I73" s="462">
        <v>1</v>
      </c>
      <c r="J73" s="452"/>
      <c r="K73" s="452"/>
      <c r="L73" s="452"/>
      <c r="M73" s="452"/>
      <c r="N73" s="452"/>
      <c r="O73" s="452"/>
      <c r="P73" s="466">
        <f t="shared" si="0"/>
        <v>1</v>
      </c>
    </row>
    <row r="74" spans="1:16" ht="28.5" x14ac:dyDescent="0.25">
      <c r="A74" s="53"/>
      <c r="B74" s="465">
        <v>27</v>
      </c>
      <c r="C74" s="450" t="s">
        <v>174</v>
      </c>
      <c r="D74" s="266" t="s">
        <v>34</v>
      </c>
      <c r="E74" s="453"/>
      <c r="F74" s="312"/>
      <c r="G74" s="312"/>
      <c r="H74" s="452"/>
      <c r="I74" s="462">
        <v>0.8</v>
      </c>
      <c r="J74" s="462">
        <v>0.2</v>
      </c>
      <c r="K74" s="452"/>
      <c r="L74" s="452"/>
      <c r="M74" s="452"/>
      <c r="N74" s="452"/>
      <c r="O74" s="452"/>
      <c r="P74" s="466">
        <f t="shared" si="0"/>
        <v>1</v>
      </c>
    </row>
    <row r="75" spans="1:16" ht="28.5" x14ac:dyDescent="0.25">
      <c r="A75" s="53"/>
      <c r="B75" s="465">
        <v>28</v>
      </c>
      <c r="C75" s="450" t="s">
        <v>175</v>
      </c>
      <c r="D75" s="266" t="s">
        <v>34</v>
      </c>
      <c r="E75" s="453"/>
      <c r="F75" s="312"/>
      <c r="G75" s="312"/>
      <c r="H75" s="452"/>
      <c r="I75" s="452"/>
      <c r="J75" s="452"/>
      <c r="K75" s="452"/>
      <c r="L75" s="452"/>
      <c r="M75" s="452"/>
      <c r="N75" s="452"/>
      <c r="O75" s="452"/>
      <c r="P75" s="466">
        <f t="shared" si="0"/>
        <v>0</v>
      </c>
    </row>
    <row r="76" spans="1:16" ht="28.5" x14ac:dyDescent="0.25">
      <c r="A76" s="53"/>
      <c r="B76" s="465">
        <v>29</v>
      </c>
      <c r="C76" s="450" t="s">
        <v>176</v>
      </c>
      <c r="D76" s="266" t="s">
        <v>34</v>
      </c>
      <c r="E76" s="453"/>
      <c r="F76" s="312"/>
      <c r="G76" s="312"/>
      <c r="H76" s="452"/>
      <c r="I76" s="452"/>
      <c r="J76" s="452"/>
      <c r="K76" s="452"/>
      <c r="L76" s="452"/>
      <c r="M76" s="452"/>
      <c r="N76" s="452"/>
      <c r="O76" s="452"/>
      <c r="P76" s="466">
        <f t="shared" si="0"/>
        <v>0</v>
      </c>
    </row>
    <row r="77" spans="1:16" ht="28.5" x14ac:dyDescent="0.25">
      <c r="A77" s="53"/>
      <c r="B77" s="465">
        <v>30</v>
      </c>
      <c r="C77" s="450" t="s">
        <v>177</v>
      </c>
      <c r="D77" s="266" t="s">
        <v>34</v>
      </c>
      <c r="E77" s="453"/>
      <c r="F77" s="312"/>
      <c r="G77" s="312"/>
      <c r="H77" s="452"/>
      <c r="I77" s="452"/>
      <c r="J77" s="452"/>
      <c r="K77" s="452"/>
      <c r="L77" s="452"/>
      <c r="M77" s="452"/>
      <c r="N77" s="452"/>
      <c r="O77" s="452"/>
      <c r="P77" s="466">
        <f t="shared" si="0"/>
        <v>0</v>
      </c>
    </row>
    <row r="78" spans="1:16" ht="28.5" x14ac:dyDescent="0.25">
      <c r="A78" s="53"/>
      <c r="B78" s="465">
        <v>31</v>
      </c>
      <c r="C78" s="450" t="s">
        <v>178</v>
      </c>
      <c r="D78" s="266" t="s">
        <v>34</v>
      </c>
      <c r="E78" s="453"/>
      <c r="F78" s="312"/>
      <c r="G78" s="312"/>
      <c r="H78" s="452"/>
      <c r="I78" s="452"/>
      <c r="J78" s="452"/>
      <c r="K78" s="452"/>
      <c r="L78" s="452"/>
      <c r="M78" s="452"/>
      <c r="N78" s="452"/>
      <c r="O78" s="452"/>
      <c r="P78" s="466">
        <f t="shared" si="0"/>
        <v>0</v>
      </c>
    </row>
    <row r="79" spans="1:16" x14ac:dyDescent="0.25">
      <c r="A79" s="53"/>
      <c r="B79" s="465">
        <v>32</v>
      </c>
      <c r="C79" s="450" t="s">
        <v>179</v>
      </c>
      <c r="D79" s="266" t="s">
        <v>34</v>
      </c>
      <c r="E79" s="453"/>
      <c r="F79" s="312"/>
      <c r="G79" s="312"/>
      <c r="H79" s="452"/>
      <c r="I79" s="452"/>
      <c r="J79" s="452"/>
      <c r="K79" s="452"/>
      <c r="L79" s="452"/>
      <c r="M79" s="452"/>
      <c r="N79" s="452"/>
      <c r="O79" s="452"/>
      <c r="P79" s="466">
        <f t="shared" si="0"/>
        <v>0</v>
      </c>
    </row>
    <row r="80" spans="1:16" x14ac:dyDescent="0.25">
      <c r="A80" s="53"/>
      <c r="B80" s="467" t="s">
        <v>281</v>
      </c>
      <c r="C80" s="450"/>
      <c r="D80" s="266" t="s">
        <v>254</v>
      </c>
      <c r="E80" s="453"/>
      <c r="F80" s="312"/>
      <c r="G80" s="312"/>
      <c r="H80" s="452"/>
      <c r="I80" s="452"/>
      <c r="J80" s="452"/>
      <c r="K80" s="452"/>
      <c r="L80" s="452"/>
      <c r="M80" s="452"/>
      <c r="N80" s="452"/>
      <c r="O80" s="452"/>
      <c r="P80" s="466"/>
    </row>
    <row r="81" spans="1:16" x14ac:dyDescent="0.25">
      <c r="A81" s="53"/>
      <c r="B81" s="465"/>
      <c r="C81" s="450"/>
      <c r="D81" s="266"/>
      <c r="E81" s="453"/>
      <c r="F81" s="312"/>
      <c r="G81" s="312"/>
      <c r="H81" s="452"/>
      <c r="I81" s="452"/>
      <c r="J81" s="452"/>
      <c r="K81" s="452"/>
      <c r="L81" s="452"/>
      <c r="M81" s="452"/>
      <c r="N81" s="452"/>
      <c r="O81" s="452"/>
      <c r="P81" s="466"/>
    </row>
    <row r="82" spans="1:16" x14ac:dyDescent="0.25">
      <c r="A82" s="53"/>
      <c r="B82" s="465"/>
      <c r="C82" s="450"/>
      <c r="D82" s="266"/>
      <c r="E82" s="453"/>
      <c r="F82" s="312"/>
      <c r="G82" s="312"/>
      <c r="H82" s="452"/>
      <c r="I82" s="452"/>
      <c r="J82" s="452"/>
      <c r="K82" s="452"/>
      <c r="L82" s="452"/>
      <c r="M82" s="452"/>
      <c r="N82" s="452"/>
      <c r="O82" s="452"/>
      <c r="P82" s="466"/>
    </row>
    <row r="83" spans="1:16" x14ac:dyDescent="0.25">
      <c r="A83" s="53"/>
      <c r="B83" s="465"/>
      <c r="C83" s="450"/>
      <c r="D83" s="266"/>
      <c r="E83" s="453"/>
      <c r="F83" s="312"/>
      <c r="G83" s="312"/>
      <c r="H83" s="452"/>
      <c r="I83" s="452"/>
      <c r="J83" s="452"/>
      <c r="K83" s="452"/>
      <c r="L83" s="452"/>
      <c r="M83" s="452"/>
      <c r="N83" s="452"/>
      <c r="O83" s="452"/>
      <c r="P83" s="466">
        <f t="shared" ref="P83:P106" si="1">SUM(H83:O83)</f>
        <v>0</v>
      </c>
    </row>
    <row r="84" spans="1:16" ht="25.5" customHeight="1" x14ac:dyDescent="0.25">
      <c r="A84" s="53"/>
      <c r="B84" s="582" t="s">
        <v>180</v>
      </c>
      <c r="C84" s="572"/>
      <c r="D84" s="572"/>
      <c r="E84" s="572"/>
      <c r="F84" s="572"/>
      <c r="G84" s="572"/>
      <c r="H84" s="572"/>
      <c r="I84" s="572"/>
      <c r="J84" s="572"/>
      <c r="K84" s="572"/>
      <c r="L84" s="572"/>
      <c r="M84" s="572"/>
      <c r="N84" s="572"/>
      <c r="O84" s="572"/>
      <c r="P84" s="583"/>
    </row>
    <row r="85" spans="1:16" x14ac:dyDescent="0.25">
      <c r="A85" s="53"/>
      <c r="B85" s="465">
        <v>33</v>
      </c>
      <c r="C85" s="450" t="s">
        <v>181</v>
      </c>
      <c r="D85" s="266" t="s">
        <v>34</v>
      </c>
      <c r="E85" s="453"/>
      <c r="F85" s="312"/>
      <c r="G85" s="312"/>
      <c r="H85" s="458"/>
      <c r="I85" s="458"/>
      <c r="J85" s="458"/>
      <c r="K85" s="458"/>
      <c r="L85" s="458"/>
      <c r="M85" s="458"/>
      <c r="N85" s="458"/>
      <c r="O85" s="458"/>
      <c r="P85" s="466">
        <f t="shared" si="1"/>
        <v>0</v>
      </c>
    </row>
    <row r="86" spans="1:16" x14ac:dyDescent="0.25">
      <c r="A86" s="53"/>
      <c r="B86" s="465">
        <v>34</v>
      </c>
      <c r="C86" s="450" t="s">
        <v>182</v>
      </c>
      <c r="D86" s="266" t="s">
        <v>34</v>
      </c>
      <c r="E86" s="453"/>
      <c r="F86" s="312"/>
      <c r="G86" s="312"/>
      <c r="H86" s="458"/>
      <c r="I86" s="458"/>
      <c r="J86" s="458"/>
      <c r="K86" s="458"/>
      <c r="L86" s="458"/>
      <c r="M86" s="458"/>
      <c r="N86" s="458"/>
      <c r="O86" s="458"/>
      <c r="P86" s="466">
        <f t="shared" si="1"/>
        <v>0</v>
      </c>
    </row>
    <row r="87" spans="1:16" x14ac:dyDescent="0.25">
      <c r="A87" s="53"/>
      <c r="B87" s="465">
        <v>35</v>
      </c>
      <c r="C87" s="450" t="s">
        <v>183</v>
      </c>
      <c r="D87" s="266" t="s">
        <v>34</v>
      </c>
      <c r="E87" s="453"/>
      <c r="F87" s="312"/>
      <c r="G87" s="312"/>
      <c r="H87" s="458"/>
      <c r="I87" s="458"/>
      <c r="J87" s="458"/>
      <c r="K87" s="458"/>
      <c r="L87" s="458"/>
      <c r="M87" s="458"/>
      <c r="N87" s="458"/>
      <c r="O87" s="458"/>
      <c r="P87" s="466">
        <f t="shared" si="1"/>
        <v>0</v>
      </c>
    </row>
    <row r="88" spans="1:16" x14ac:dyDescent="0.25">
      <c r="A88" s="53"/>
      <c r="B88" s="467" t="s">
        <v>281</v>
      </c>
      <c r="C88" s="450"/>
      <c r="D88" s="266" t="s">
        <v>254</v>
      </c>
      <c r="E88" s="453"/>
      <c r="F88" s="312"/>
      <c r="G88" s="312"/>
      <c r="H88" s="458"/>
      <c r="I88" s="458"/>
      <c r="J88" s="458"/>
      <c r="K88" s="458"/>
      <c r="L88" s="458"/>
      <c r="M88" s="458"/>
      <c r="N88" s="458"/>
      <c r="O88" s="458"/>
      <c r="P88" s="466"/>
    </row>
    <row r="89" spans="1:16" x14ac:dyDescent="0.25">
      <c r="A89" s="53"/>
      <c r="B89" s="465"/>
      <c r="C89" s="450"/>
      <c r="D89" s="266"/>
      <c r="E89" s="453"/>
      <c r="F89" s="312"/>
      <c r="G89" s="312"/>
      <c r="H89" s="458"/>
      <c r="I89" s="458"/>
      <c r="J89" s="458"/>
      <c r="K89" s="458"/>
      <c r="L89" s="458"/>
      <c r="M89" s="458"/>
      <c r="N89" s="458"/>
      <c r="O89" s="458"/>
      <c r="P89" s="466"/>
    </row>
    <row r="90" spans="1:16" x14ac:dyDescent="0.25">
      <c r="A90" s="53"/>
      <c r="B90" s="465"/>
      <c r="C90" s="450"/>
      <c r="D90" s="266"/>
      <c r="E90" s="453"/>
      <c r="F90" s="312"/>
      <c r="G90" s="312"/>
      <c r="H90" s="458"/>
      <c r="I90" s="458"/>
      <c r="J90" s="458"/>
      <c r="K90" s="458"/>
      <c r="L90" s="458"/>
      <c r="M90" s="458"/>
      <c r="N90" s="458"/>
      <c r="O90" s="458"/>
      <c r="P90" s="466"/>
    </row>
    <row r="91" spans="1:16" x14ac:dyDescent="0.25">
      <c r="A91" s="53"/>
      <c r="B91" s="465"/>
      <c r="C91" s="450"/>
      <c r="D91" s="266"/>
      <c r="E91" s="453"/>
      <c r="F91" s="458"/>
      <c r="G91" s="458"/>
      <c r="H91" s="458"/>
      <c r="I91" s="458"/>
      <c r="J91" s="458"/>
      <c r="K91" s="458"/>
      <c r="L91" s="458"/>
      <c r="M91" s="458"/>
      <c r="N91" s="458"/>
      <c r="O91" s="458"/>
      <c r="P91" s="466">
        <f t="shared" si="1"/>
        <v>0</v>
      </c>
    </row>
    <row r="92" spans="1:16" ht="24" customHeight="1" x14ac:dyDescent="0.25">
      <c r="A92" s="53"/>
      <c r="B92" s="582" t="s">
        <v>184</v>
      </c>
      <c r="C92" s="572"/>
      <c r="D92" s="572"/>
      <c r="E92" s="572"/>
      <c r="F92" s="572"/>
      <c r="G92" s="572"/>
      <c r="H92" s="572"/>
      <c r="I92" s="572"/>
      <c r="J92" s="572"/>
      <c r="K92" s="572"/>
      <c r="L92" s="572"/>
      <c r="M92" s="572"/>
      <c r="N92" s="572"/>
      <c r="O92" s="572"/>
      <c r="P92" s="583"/>
    </row>
    <row r="93" spans="1:16" ht="42.75" x14ac:dyDescent="0.25">
      <c r="A93" s="53"/>
      <c r="B93" s="465">
        <v>36</v>
      </c>
      <c r="C93" s="450" t="s">
        <v>185</v>
      </c>
      <c r="D93" s="266" t="s">
        <v>34</v>
      </c>
      <c r="E93" s="453"/>
      <c r="F93" s="312"/>
      <c r="G93" s="312"/>
      <c r="H93" s="458"/>
      <c r="I93" s="458"/>
      <c r="J93" s="458"/>
      <c r="K93" s="458"/>
      <c r="L93" s="458"/>
      <c r="M93" s="458"/>
      <c r="N93" s="458"/>
      <c r="O93" s="458"/>
      <c r="P93" s="466">
        <f t="shared" si="1"/>
        <v>0</v>
      </c>
    </row>
    <row r="94" spans="1:16" ht="28.5" x14ac:dyDescent="0.25">
      <c r="A94" s="53"/>
      <c r="B94" s="465">
        <v>37</v>
      </c>
      <c r="C94" s="450" t="s">
        <v>186</v>
      </c>
      <c r="D94" s="266" t="s">
        <v>34</v>
      </c>
      <c r="E94" s="453"/>
      <c r="F94" s="312"/>
      <c r="G94" s="312"/>
      <c r="H94" s="458"/>
      <c r="I94" s="458"/>
      <c r="J94" s="458"/>
      <c r="K94" s="458"/>
      <c r="L94" s="458"/>
      <c r="M94" s="458"/>
      <c r="N94" s="458"/>
      <c r="O94" s="458"/>
      <c r="P94" s="466">
        <f t="shared" si="1"/>
        <v>0</v>
      </c>
    </row>
    <row r="95" spans="1:16" x14ac:dyDescent="0.25">
      <c r="A95" s="53"/>
      <c r="B95" s="465">
        <v>38</v>
      </c>
      <c r="C95" s="450" t="s">
        <v>187</v>
      </c>
      <c r="D95" s="266" t="s">
        <v>34</v>
      </c>
      <c r="E95" s="453"/>
      <c r="F95" s="312"/>
      <c r="G95" s="312"/>
      <c r="H95" s="458"/>
      <c r="I95" s="458"/>
      <c r="J95" s="458"/>
      <c r="K95" s="458"/>
      <c r="L95" s="458"/>
      <c r="M95" s="458"/>
      <c r="N95" s="458"/>
      <c r="O95" s="458"/>
      <c r="P95" s="466">
        <f t="shared" si="1"/>
        <v>0</v>
      </c>
    </row>
    <row r="96" spans="1:16" ht="28.5" x14ac:dyDescent="0.25">
      <c r="A96" s="53"/>
      <c r="B96" s="465">
        <v>39</v>
      </c>
      <c r="C96" s="450" t="s">
        <v>188</v>
      </c>
      <c r="D96" s="266" t="s">
        <v>34</v>
      </c>
      <c r="E96" s="453"/>
      <c r="F96" s="312"/>
      <c r="G96" s="312"/>
      <c r="H96" s="458"/>
      <c r="I96" s="458"/>
      <c r="J96" s="458"/>
      <c r="K96" s="458"/>
      <c r="L96" s="458"/>
      <c r="M96" s="458"/>
      <c r="N96" s="458"/>
      <c r="O96" s="458"/>
      <c r="P96" s="466">
        <f t="shared" si="1"/>
        <v>0</v>
      </c>
    </row>
    <row r="97" spans="1:16" ht="28.5" x14ac:dyDescent="0.25">
      <c r="A97" s="53"/>
      <c r="B97" s="465">
        <v>40</v>
      </c>
      <c r="C97" s="450" t="s">
        <v>189</v>
      </c>
      <c r="D97" s="266" t="s">
        <v>34</v>
      </c>
      <c r="E97" s="453"/>
      <c r="F97" s="312"/>
      <c r="G97" s="312"/>
      <c r="H97" s="458"/>
      <c r="I97" s="458"/>
      <c r="J97" s="458"/>
      <c r="K97" s="458"/>
      <c r="L97" s="458"/>
      <c r="M97" s="458"/>
      <c r="N97" s="458"/>
      <c r="O97" s="458"/>
      <c r="P97" s="466">
        <f t="shared" si="1"/>
        <v>0</v>
      </c>
    </row>
    <row r="98" spans="1:16" ht="28.5" x14ac:dyDescent="0.25">
      <c r="A98" s="53"/>
      <c r="B98" s="465">
        <v>41</v>
      </c>
      <c r="C98" s="450" t="s">
        <v>190</v>
      </c>
      <c r="D98" s="266" t="s">
        <v>34</v>
      </c>
      <c r="E98" s="453"/>
      <c r="F98" s="312"/>
      <c r="G98" s="312"/>
      <c r="H98" s="458"/>
      <c r="I98" s="458"/>
      <c r="J98" s="458"/>
      <c r="K98" s="458"/>
      <c r="L98" s="458"/>
      <c r="M98" s="458"/>
      <c r="N98" s="458"/>
      <c r="O98" s="458"/>
      <c r="P98" s="466">
        <f t="shared" si="1"/>
        <v>0</v>
      </c>
    </row>
    <row r="99" spans="1:16" ht="28.5" x14ac:dyDescent="0.25">
      <c r="A99" s="53"/>
      <c r="B99" s="465">
        <v>42</v>
      </c>
      <c r="C99" s="450" t="s">
        <v>191</v>
      </c>
      <c r="D99" s="266" t="s">
        <v>34</v>
      </c>
      <c r="E99" s="453"/>
      <c r="F99" s="312"/>
      <c r="G99" s="312"/>
      <c r="H99" s="458"/>
      <c r="I99" s="458"/>
      <c r="J99" s="458"/>
      <c r="K99" s="458"/>
      <c r="L99" s="458"/>
      <c r="M99" s="458"/>
      <c r="N99" s="458"/>
      <c r="O99" s="458"/>
      <c r="P99" s="466">
        <f t="shared" si="1"/>
        <v>0</v>
      </c>
    </row>
    <row r="100" spans="1:16" x14ac:dyDescent="0.25">
      <c r="A100" s="53"/>
      <c r="B100" s="465">
        <v>43</v>
      </c>
      <c r="C100" s="450" t="s">
        <v>192</v>
      </c>
      <c r="D100" s="266" t="s">
        <v>34</v>
      </c>
      <c r="E100" s="453"/>
      <c r="F100" s="312"/>
      <c r="G100" s="312"/>
      <c r="H100" s="458"/>
      <c r="I100" s="458"/>
      <c r="J100" s="458"/>
      <c r="K100" s="458"/>
      <c r="L100" s="458"/>
      <c r="M100" s="458"/>
      <c r="N100" s="458"/>
      <c r="O100" s="458"/>
      <c r="P100" s="466">
        <f t="shared" si="1"/>
        <v>0</v>
      </c>
    </row>
    <row r="101" spans="1:16" ht="42.75" x14ac:dyDescent="0.25">
      <c r="A101" s="53"/>
      <c r="B101" s="465">
        <v>44</v>
      </c>
      <c r="C101" s="450" t="s">
        <v>193</v>
      </c>
      <c r="D101" s="266" t="s">
        <v>34</v>
      </c>
      <c r="E101" s="453"/>
      <c r="F101" s="312"/>
      <c r="G101" s="312"/>
      <c r="H101" s="458"/>
      <c r="I101" s="458"/>
      <c r="J101" s="458"/>
      <c r="K101" s="458"/>
      <c r="L101" s="458"/>
      <c r="M101" s="458"/>
      <c r="N101" s="458"/>
      <c r="O101" s="458"/>
      <c r="P101" s="466">
        <f t="shared" si="1"/>
        <v>0</v>
      </c>
    </row>
    <row r="102" spans="1:16" ht="28.5" x14ac:dyDescent="0.25">
      <c r="A102" s="53"/>
      <c r="B102" s="465">
        <v>45</v>
      </c>
      <c r="C102" s="450" t="s">
        <v>194</v>
      </c>
      <c r="D102" s="266" t="s">
        <v>34</v>
      </c>
      <c r="E102" s="453"/>
      <c r="F102" s="312"/>
      <c r="G102" s="312"/>
      <c r="H102" s="458"/>
      <c r="I102" s="458"/>
      <c r="J102" s="458"/>
      <c r="K102" s="458"/>
      <c r="L102" s="458"/>
      <c r="M102" s="458"/>
      <c r="N102" s="458"/>
      <c r="O102" s="458"/>
      <c r="P102" s="466">
        <f t="shared" si="1"/>
        <v>0</v>
      </c>
    </row>
    <row r="103" spans="1:16" ht="28.5" x14ac:dyDescent="0.25">
      <c r="A103" s="53"/>
      <c r="B103" s="465">
        <v>46</v>
      </c>
      <c r="C103" s="450" t="s">
        <v>195</v>
      </c>
      <c r="D103" s="266" t="s">
        <v>34</v>
      </c>
      <c r="E103" s="453"/>
      <c r="F103" s="312"/>
      <c r="G103" s="312"/>
      <c r="H103" s="458"/>
      <c r="I103" s="458"/>
      <c r="J103" s="458"/>
      <c r="K103" s="458"/>
      <c r="L103" s="458"/>
      <c r="M103" s="458"/>
      <c r="N103" s="458"/>
      <c r="O103" s="458"/>
      <c r="P103" s="466">
        <f t="shared" si="1"/>
        <v>0</v>
      </c>
    </row>
    <row r="104" spans="1:16" ht="28.5" x14ac:dyDescent="0.25">
      <c r="A104" s="53"/>
      <c r="B104" s="465">
        <v>47</v>
      </c>
      <c r="C104" s="450" t="s">
        <v>196</v>
      </c>
      <c r="D104" s="266" t="s">
        <v>34</v>
      </c>
      <c r="E104" s="453"/>
      <c r="F104" s="312"/>
      <c r="G104" s="312"/>
      <c r="H104" s="458"/>
      <c r="I104" s="458"/>
      <c r="J104" s="458"/>
      <c r="K104" s="458"/>
      <c r="L104" s="458"/>
      <c r="M104" s="458"/>
      <c r="N104" s="458"/>
      <c r="O104" s="458"/>
      <c r="P104" s="466">
        <f t="shared" si="1"/>
        <v>0</v>
      </c>
    </row>
    <row r="105" spans="1:16" ht="28.5" x14ac:dyDescent="0.25">
      <c r="A105" s="53"/>
      <c r="B105" s="465">
        <v>48</v>
      </c>
      <c r="C105" s="450" t="s">
        <v>197</v>
      </c>
      <c r="D105" s="266" t="s">
        <v>34</v>
      </c>
      <c r="E105" s="453"/>
      <c r="F105" s="312"/>
      <c r="G105" s="312"/>
      <c r="H105" s="458"/>
      <c r="I105" s="458"/>
      <c r="J105" s="458"/>
      <c r="K105" s="458"/>
      <c r="L105" s="458"/>
      <c r="M105" s="458"/>
      <c r="N105" s="458"/>
      <c r="O105" s="458"/>
      <c r="P105" s="466">
        <f t="shared" si="1"/>
        <v>0</v>
      </c>
    </row>
    <row r="106" spans="1:16" ht="28.5" x14ac:dyDescent="0.25">
      <c r="A106" s="53"/>
      <c r="B106" s="465">
        <v>49</v>
      </c>
      <c r="C106" s="450" t="s">
        <v>198</v>
      </c>
      <c r="D106" s="266" t="s">
        <v>34</v>
      </c>
      <c r="E106" s="453"/>
      <c r="F106" s="312"/>
      <c r="G106" s="312"/>
      <c r="H106" s="458"/>
      <c r="I106" s="458"/>
      <c r="J106" s="458"/>
      <c r="K106" s="458"/>
      <c r="L106" s="458"/>
      <c r="M106" s="458"/>
      <c r="N106" s="458"/>
      <c r="O106" s="458"/>
      <c r="P106" s="466">
        <f t="shared" si="1"/>
        <v>0</v>
      </c>
    </row>
    <row r="107" spans="1:16" x14ac:dyDescent="0.25">
      <c r="A107" s="53"/>
      <c r="B107" s="467" t="s">
        <v>281</v>
      </c>
      <c r="C107" s="450"/>
      <c r="D107" s="266" t="s">
        <v>254</v>
      </c>
      <c r="E107" s="453"/>
      <c r="F107" s="312"/>
      <c r="G107" s="312"/>
      <c r="H107" s="458"/>
      <c r="I107" s="458"/>
      <c r="J107" s="458"/>
      <c r="K107" s="458"/>
      <c r="L107" s="458"/>
      <c r="M107" s="458"/>
      <c r="N107" s="458"/>
      <c r="O107" s="458"/>
      <c r="P107" s="466"/>
    </row>
    <row r="108" spans="1:16" x14ac:dyDescent="0.25">
      <c r="A108" s="53"/>
      <c r="B108" s="465"/>
      <c r="C108" s="450"/>
      <c r="D108" s="266"/>
      <c r="E108" s="453"/>
      <c r="F108" s="312"/>
      <c r="G108" s="312"/>
      <c r="H108" s="458"/>
      <c r="I108" s="458"/>
      <c r="J108" s="458"/>
      <c r="K108" s="458"/>
      <c r="L108" s="458"/>
      <c r="M108" s="458"/>
      <c r="N108" s="458"/>
      <c r="O108" s="458"/>
      <c r="P108" s="466"/>
    </row>
    <row r="109" spans="1:16" x14ac:dyDescent="0.25">
      <c r="A109" s="53"/>
      <c r="B109" s="465"/>
      <c r="C109" s="450"/>
      <c r="D109" s="266"/>
      <c r="E109" s="453"/>
      <c r="F109" s="312"/>
      <c r="G109" s="312"/>
      <c r="H109" s="458"/>
      <c r="I109" s="458"/>
      <c r="J109" s="458"/>
      <c r="K109" s="458"/>
      <c r="L109" s="458"/>
      <c r="M109" s="458"/>
      <c r="N109" s="458"/>
      <c r="O109" s="458"/>
      <c r="P109" s="466"/>
    </row>
    <row r="110" spans="1:16" x14ac:dyDescent="0.25">
      <c r="A110" s="53"/>
      <c r="B110" s="465"/>
      <c r="C110" s="450"/>
      <c r="D110" s="266"/>
      <c r="E110" s="453"/>
      <c r="F110" s="312"/>
      <c r="G110" s="312"/>
      <c r="H110" s="458"/>
      <c r="I110" s="458"/>
      <c r="J110" s="458"/>
      <c r="K110" s="458"/>
      <c r="L110" s="458"/>
      <c r="M110" s="458"/>
      <c r="N110" s="458"/>
      <c r="O110" s="458"/>
      <c r="P110" s="466"/>
    </row>
    <row r="111" spans="1:16" x14ac:dyDescent="0.25">
      <c r="B111" s="388"/>
      <c r="C111" s="573" t="s">
        <v>221</v>
      </c>
      <c r="D111" s="573"/>
      <c r="E111" s="389"/>
      <c r="F111" s="390"/>
      <c r="G111" s="390"/>
      <c r="H111" s="391">
        <f>SUM(F17*H17,F18*H18,F19*H19,F20*H20,F21*H21,F22*H22,F46*H46,F63*H63,F64*H64,F65*H65,F66*H66)</f>
        <v>0</v>
      </c>
      <c r="I111" s="391">
        <f>SUM(F28*I28,F29*I29,F30*I30,F31*I31,F32*I32,F72*I72,F73*I73,F74*I74,F75*I75,F76*I76,F77*I77,F78*I78,F79*I79,F85*I85,F86*I86,F87*I87)</f>
        <v>0</v>
      </c>
      <c r="J111" s="392"/>
      <c r="K111" s="389"/>
      <c r="L111" s="389"/>
      <c r="M111" s="389"/>
      <c r="N111" s="391"/>
      <c r="O111" s="389"/>
      <c r="P111" s="393">
        <f>SUM(H111:O111)</f>
        <v>0</v>
      </c>
    </row>
    <row r="112" spans="1:16" x14ac:dyDescent="0.25">
      <c r="B112" s="288"/>
      <c r="C112" s="559" t="s">
        <v>261</v>
      </c>
      <c r="D112" s="559"/>
      <c r="E112" s="282"/>
      <c r="F112" s="280"/>
      <c r="G112" s="280"/>
      <c r="H112" s="282"/>
      <c r="I112" s="282"/>
      <c r="J112" s="283">
        <f>SUM(E28*G28*J28,E29*G29*J29,E30*G30*J30,E31*G31,J31*E32*G32*J32,E38*G38*J38,E39*G39*J39,E40*G40*J40)</f>
        <v>0</v>
      </c>
      <c r="K112" s="283">
        <f>SUM(E28*G28*K28,E29*G29*K29,E30*G30*K30,E31*G31*K31,E32*G32*K32,E38*G38*K38,E39*G39*K39,E40*G40*K40)</f>
        <v>0</v>
      </c>
      <c r="L112" s="283"/>
      <c r="M112" s="283"/>
      <c r="N112" s="282"/>
      <c r="O112" s="282"/>
      <c r="P112" s="289">
        <f>SUM(H112:O112)</f>
        <v>0</v>
      </c>
    </row>
    <row r="113" spans="2:16" x14ac:dyDescent="0.25">
      <c r="B113" s="288"/>
      <c r="C113" s="559" t="s">
        <v>262</v>
      </c>
      <c r="D113" s="559"/>
      <c r="E113" s="282"/>
      <c r="F113" s="280"/>
      <c r="G113" s="280"/>
      <c r="H113" s="282"/>
      <c r="I113" s="282"/>
      <c r="J113" s="283">
        <f>J112-(E32*G32*J32)</f>
        <v>0</v>
      </c>
      <c r="K113" s="282">
        <f>K112-(E32*G32*K32)</f>
        <v>0</v>
      </c>
      <c r="L113" s="282"/>
      <c r="M113" s="282"/>
      <c r="N113" s="282"/>
      <c r="O113" s="282"/>
      <c r="P113" s="289"/>
    </row>
    <row r="114" spans="2:16" x14ac:dyDescent="0.25">
      <c r="B114" s="388"/>
      <c r="C114" s="573"/>
      <c r="D114" s="573"/>
      <c r="E114" s="389"/>
      <c r="F114" s="390"/>
      <c r="G114" s="390"/>
      <c r="H114" s="389"/>
      <c r="I114" s="389"/>
      <c r="J114" s="389"/>
      <c r="K114" s="389"/>
      <c r="L114" s="389"/>
      <c r="M114" s="389"/>
      <c r="N114" s="389"/>
      <c r="O114" s="389"/>
      <c r="P114" s="393"/>
    </row>
    <row r="115" spans="2:16" x14ac:dyDescent="0.25">
      <c r="B115" s="290"/>
      <c r="C115" s="274"/>
      <c r="D115" s="275"/>
      <c r="E115" s="275"/>
      <c r="F115" s="273"/>
      <c r="G115" s="273"/>
      <c r="H115" s="275"/>
      <c r="I115" s="275"/>
      <c r="J115" s="275"/>
      <c r="K115" s="275"/>
      <c r="L115" s="275"/>
      <c r="M115" s="275"/>
      <c r="N115" s="275"/>
      <c r="O115" s="275"/>
      <c r="P115" s="291"/>
    </row>
    <row r="116" spans="2:16" x14ac:dyDescent="0.25">
      <c r="B116" s="415"/>
      <c r="C116" s="557" t="s">
        <v>328</v>
      </c>
      <c r="D116" s="557"/>
      <c r="E116" s="266"/>
      <c r="F116" s="277"/>
      <c r="G116" s="266"/>
      <c r="H116" s="278" t="e">
        <f>'3.  Distribution Rates'!#REF!</f>
        <v>#REF!</v>
      </c>
      <c r="I116" s="278" t="e">
        <f>'3.  Distribution Rates'!#REF!</f>
        <v>#REF!</v>
      </c>
      <c r="J116" s="278" t="e">
        <f>'3.  Distribution Rates'!#REF!</f>
        <v>#REF!</v>
      </c>
      <c r="K116" s="278" t="e">
        <f>'3.  Distribution Rates'!#REF!</f>
        <v>#REF!</v>
      </c>
      <c r="L116" s="278" t="e">
        <f>'3.  Distribution Rates'!#REF!</f>
        <v>#REF!</v>
      </c>
      <c r="M116" s="278" t="e">
        <f>'3.  Distribution Rates'!#REF!</f>
        <v>#REF!</v>
      </c>
      <c r="N116" s="278" t="e">
        <f>'3.  Distribution Rates'!#REF!</f>
        <v>#REF!</v>
      </c>
      <c r="O116" s="278"/>
      <c r="P116" s="416"/>
    </row>
    <row r="117" spans="2:16" x14ac:dyDescent="0.25">
      <c r="B117" s="415"/>
      <c r="C117" s="557" t="s">
        <v>282</v>
      </c>
      <c r="D117" s="557"/>
      <c r="E117" s="275"/>
      <c r="F117" s="277"/>
      <c r="G117" s="277"/>
      <c r="H117" s="391"/>
      <c r="I117" s="391"/>
      <c r="J117" s="391"/>
      <c r="K117" s="391"/>
      <c r="L117" s="391"/>
      <c r="M117" s="391"/>
      <c r="N117" s="391"/>
      <c r="O117" s="266"/>
      <c r="P117" s="292">
        <f>SUM(H117:O117)</f>
        <v>0</v>
      </c>
    </row>
    <row r="118" spans="2:16" x14ac:dyDescent="0.25">
      <c r="B118" s="415"/>
      <c r="C118" s="557" t="s">
        <v>283</v>
      </c>
      <c r="D118" s="557"/>
      <c r="E118" s="275"/>
      <c r="F118" s="277"/>
      <c r="G118" s="277"/>
      <c r="H118" s="391"/>
      <c r="I118" s="391"/>
      <c r="J118" s="391"/>
      <c r="K118" s="391"/>
      <c r="L118" s="391"/>
      <c r="M118" s="391"/>
      <c r="N118" s="391"/>
      <c r="O118" s="266"/>
      <c r="P118" s="292">
        <f>SUM(H118:O118)</f>
        <v>0</v>
      </c>
    </row>
    <row r="119" spans="2:16" x14ac:dyDescent="0.25">
      <c r="B119" s="415"/>
      <c r="C119" s="557" t="s">
        <v>284</v>
      </c>
      <c r="D119" s="557"/>
      <c r="E119" s="275"/>
      <c r="F119" s="277"/>
      <c r="G119" s="277"/>
      <c r="H119" s="391"/>
      <c r="I119" s="391"/>
      <c r="J119" s="391"/>
      <c r="K119" s="391"/>
      <c r="L119" s="391"/>
      <c r="M119" s="391"/>
      <c r="N119" s="391"/>
      <c r="O119" s="266"/>
      <c r="P119" s="292">
        <f t="shared" ref="P119" si="2">SUM(H119:O119)</f>
        <v>0</v>
      </c>
    </row>
    <row r="120" spans="2:16" x14ac:dyDescent="0.25">
      <c r="B120" s="415"/>
      <c r="C120" s="557" t="s">
        <v>285</v>
      </c>
      <c r="D120" s="557"/>
      <c r="E120" s="275"/>
      <c r="F120" s="277"/>
      <c r="G120" s="277"/>
      <c r="H120" s="391"/>
      <c r="I120" s="391"/>
      <c r="J120" s="391"/>
      <c r="K120" s="391"/>
      <c r="L120" s="391"/>
      <c r="M120" s="391"/>
      <c r="N120" s="391"/>
      <c r="O120" s="266"/>
      <c r="P120" s="292">
        <f>SUM(H120:O120)</f>
        <v>0</v>
      </c>
    </row>
    <row r="121" spans="2:16" x14ac:dyDescent="0.25">
      <c r="B121" s="415"/>
      <c r="C121" s="557" t="s">
        <v>286</v>
      </c>
      <c r="D121" s="557"/>
      <c r="E121" s="275"/>
      <c r="F121" s="277"/>
      <c r="G121" s="277"/>
      <c r="H121" s="412" t="e">
        <f>'5.  2015 LRAM'!H128*H116</f>
        <v>#REF!</v>
      </c>
      <c r="I121" s="412" t="e">
        <f>'5.  2015 LRAM'!I128*I116</f>
        <v>#REF!</v>
      </c>
      <c r="J121" s="412" t="e">
        <f>'5.  2015 LRAM'!J128*J116</f>
        <v>#REF!</v>
      </c>
      <c r="K121" s="412" t="e">
        <f>'5.  2015 LRAM'!K128*K116</f>
        <v>#REF!</v>
      </c>
      <c r="L121" s="412" t="e">
        <f>'5.  2015 LRAM'!L128*L116</f>
        <v>#REF!</v>
      </c>
      <c r="M121" s="412" t="e">
        <f>'5.  2015 LRAM'!M128*M116</f>
        <v>#REF!</v>
      </c>
      <c r="N121" s="412" t="e">
        <f>'5.  2015 LRAM'!N128*N116</f>
        <v>#REF!</v>
      </c>
      <c r="O121" s="266"/>
      <c r="P121" s="292" t="e">
        <f t="shared" ref="P121:P122" si="3">SUM(H121:O121)</f>
        <v>#REF!</v>
      </c>
    </row>
    <row r="122" spans="2:16" x14ac:dyDescent="0.25">
      <c r="B122" s="415"/>
      <c r="C122" s="557" t="s">
        <v>287</v>
      </c>
      <c r="D122" s="557"/>
      <c r="E122" s="275"/>
      <c r="F122" s="277"/>
      <c r="G122" s="277"/>
      <c r="H122" s="412" t="e">
        <f>'5-b. 2016 LRAM'!H126*H116</f>
        <v>#DIV/0!</v>
      </c>
      <c r="I122" s="412" t="e">
        <f>'5-b. 2016 LRAM'!I126*I116</f>
        <v>#DIV/0!</v>
      </c>
      <c r="J122" s="412" t="e">
        <f>'5-b. 2016 LRAM'!J126*J116</f>
        <v>#DIV/0!</v>
      </c>
      <c r="K122" s="412" t="e">
        <f>'5-b. 2016 LRAM'!K126*K116</f>
        <v>#DIV/0!</v>
      </c>
      <c r="L122" s="412" t="e">
        <f>'5-b. 2016 LRAM'!L126*L116</f>
        <v>#REF!</v>
      </c>
      <c r="M122" s="412" t="e">
        <f>'5-b. 2016 LRAM'!M126*M116</f>
        <v>#REF!</v>
      </c>
      <c r="N122" s="412" t="e">
        <f>'5-b. 2016 LRAM'!N126*N116</f>
        <v>#REF!</v>
      </c>
      <c r="O122" s="266"/>
      <c r="P122" s="292" t="e">
        <f t="shared" si="3"/>
        <v>#DIV/0!</v>
      </c>
    </row>
    <row r="123" spans="2:16" x14ac:dyDescent="0.25">
      <c r="B123" s="415"/>
      <c r="C123" s="557" t="s">
        <v>288</v>
      </c>
      <c r="D123" s="557"/>
      <c r="E123" s="275"/>
      <c r="F123" s="277"/>
      <c r="G123" s="277"/>
      <c r="H123" s="412" t="e">
        <f>'5-c.  2017 LRAM'!H127*H116</f>
        <v>#DIV/0!</v>
      </c>
      <c r="I123" s="412" t="e">
        <f>'5-c.  2017 LRAM'!I127*I116</f>
        <v>#DIV/0!</v>
      </c>
      <c r="J123" s="412" t="e">
        <f>'5-c.  2017 LRAM'!J127*J116</f>
        <v>#DIV/0!</v>
      </c>
      <c r="K123" s="412" t="e">
        <f>'5-c.  2017 LRAM'!K127*K116</f>
        <v>#DIV/0!</v>
      </c>
      <c r="L123" s="412" t="e">
        <f>'5-c.  2017 LRAM'!L127*L116</f>
        <v>#REF!</v>
      </c>
      <c r="M123" s="412" t="e">
        <f>'5-c.  2017 LRAM'!M127*M116</f>
        <v>#REF!</v>
      </c>
      <c r="N123" s="412" t="e">
        <f>'5-c.  2017 LRAM'!N127*N116</f>
        <v>#DIV/0!</v>
      </c>
      <c r="O123" s="266"/>
      <c r="P123" s="292" t="e">
        <f>SUM(H123:O123)</f>
        <v>#DIV/0!</v>
      </c>
    </row>
    <row r="124" spans="2:16" x14ac:dyDescent="0.25">
      <c r="B124" s="415"/>
      <c r="C124" s="557" t="s">
        <v>289</v>
      </c>
      <c r="D124" s="557"/>
      <c r="E124" s="275"/>
      <c r="F124" s="277"/>
      <c r="G124" s="277"/>
      <c r="H124" s="412" t="e">
        <f>H111*H116</f>
        <v>#REF!</v>
      </c>
      <c r="I124" s="412" t="e">
        <f>I111*I116</f>
        <v>#REF!</v>
      </c>
      <c r="J124" s="412" t="e">
        <f>J112*J116</f>
        <v>#REF!</v>
      </c>
      <c r="K124" s="412" t="e">
        <f>K112*K116</f>
        <v>#REF!</v>
      </c>
      <c r="L124" s="412" t="e">
        <f>L112*L116</f>
        <v>#REF!</v>
      </c>
      <c r="M124" s="412" t="e">
        <f>M112*M116</f>
        <v>#REF!</v>
      </c>
      <c r="N124" s="412" t="e">
        <f>N111*N116</f>
        <v>#REF!</v>
      </c>
      <c r="O124" s="266"/>
      <c r="P124" s="292" t="e">
        <f>SUM(H124:O124)</f>
        <v>#REF!</v>
      </c>
    </row>
    <row r="125" spans="2:16" x14ac:dyDescent="0.25">
      <c r="B125" s="290"/>
      <c r="C125" s="413" t="s">
        <v>290</v>
      </c>
      <c r="D125" s="275"/>
      <c r="E125" s="275"/>
      <c r="F125" s="273"/>
      <c r="G125" s="273"/>
      <c r="H125" s="279" t="e">
        <f t="shared" ref="H125:N125" si="4">SUM(H117:H124)</f>
        <v>#REF!</v>
      </c>
      <c r="I125" s="279" t="e">
        <f t="shared" si="4"/>
        <v>#REF!</v>
      </c>
      <c r="J125" s="279" t="e">
        <f>SUM(J117:J124)</f>
        <v>#REF!</v>
      </c>
      <c r="K125" s="279" t="e">
        <f t="shared" si="4"/>
        <v>#REF!</v>
      </c>
      <c r="L125" s="279" t="e">
        <f t="shared" si="4"/>
        <v>#REF!</v>
      </c>
      <c r="M125" s="279" t="e">
        <f t="shared" si="4"/>
        <v>#REF!</v>
      </c>
      <c r="N125" s="279" t="e">
        <f t="shared" si="4"/>
        <v>#REF!</v>
      </c>
      <c r="O125" s="275"/>
      <c r="P125" s="293" t="e">
        <f>SUM(P117:P124)</f>
        <v>#REF!</v>
      </c>
    </row>
    <row r="126" spans="2:16" x14ac:dyDescent="0.25">
      <c r="B126" s="290"/>
      <c r="C126" s="413"/>
      <c r="D126" s="275"/>
      <c r="E126" s="275"/>
      <c r="F126" s="273"/>
      <c r="G126" s="273"/>
      <c r="H126" s="279"/>
      <c r="I126" s="279"/>
      <c r="J126" s="279"/>
      <c r="K126" s="279"/>
      <c r="L126" s="279"/>
      <c r="M126" s="279"/>
      <c r="N126" s="279"/>
      <c r="O126" s="275"/>
      <c r="P126" s="293"/>
    </row>
    <row r="127" spans="2:16" x14ac:dyDescent="0.25">
      <c r="B127" s="459"/>
      <c r="C127" s="557" t="s">
        <v>291</v>
      </c>
      <c r="D127" s="557"/>
      <c r="E127" s="451"/>
      <c r="F127" s="162"/>
      <c r="G127" s="162"/>
      <c r="H127" s="312" t="e">
        <f>$H$111*'6.  Persistence Rates'!$H$47</f>
        <v>#DIV/0!</v>
      </c>
      <c r="I127" s="312" t="e">
        <f>$H$111*'6.  Persistence Rates'!$H$47</f>
        <v>#DIV/0!</v>
      </c>
      <c r="J127" s="312" t="e">
        <f>J112*'6.  Persistence Rates'!$Q$47</f>
        <v>#DIV/0!</v>
      </c>
      <c r="K127" s="312" t="e">
        <f>K112*'6.  Persistence Rates'!$Q$47</f>
        <v>#DIV/0!</v>
      </c>
      <c r="L127" s="312">
        <f>L112*'6.  Persistence Rates'!$N$44</f>
        <v>0</v>
      </c>
      <c r="M127" s="312">
        <f>M112*'6.  Persistence Rates'!$N$44</f>
        <v>0</v>
      </c>
      <c r="N127" s="312">
        <f>N111*'6.  Persistence Rates'!$E$44</f>
        <v>0</v>
      </c>
      <c r="O127" s="162"/>
      <c r="P127" s="382"/>
    </row>
    <row r="128" spans="2:16" x14ac:dyDescent="0.25">
      <c r="B128" s="460"/>
      <c r="C128" s="558" t="s">
        <v>292</v>
      </c>
      <c r="D128" s="558"/>
      <c r="E128" s="461"/>
      <c r="F128" s="354"/>
      <c r="G128" s="354"/>
      <c r="H128" s="312" t="e">
        <f>H111*'6.  Persistence Rates'!$I$47</f>
        <v>#DIV/0!</v>
      </c>
      <c r="I128" s="312" t="e">
        <f>I111*'6.  Persistence Rates'!$I$47</f>
        <v>#DIV/0!</v>
      </c>
      <c r="J128" s="312" t="e">
        <f>$J$113*'6.  Persistence Rates'!$R$47</f>
        <v>#DIV/0!</v>
      </c>
      <c r="K128" s="312" t="e">
        <f>$K$113*'6.  Persistence Rates'!$R$47</f>
        <v>#DIV/0!</v>
      </c>
      <c r="L128" s="312"/>
      <c r="M128" s="312"/>
      <c r="N128" s="312" t="e">
        <f>N111*'6.  Persistence Rates'!$I$47</f>
        <v>#DIV/0!</v>
      </c>
      <c r="O128" s="354"/>
      <c r="P128" s="434"/>
    </row>
  </sheetData>
  <mergeCells count="35">
    <mergeCell ref="H13:P13"/>
    <mergeCell ref="C114:D114"/>
    <mergeCell ref="C13:C14"/>
    <mergeCell ref="B13:B14"/>
    <mergeCell ref="E9:F9"/>
    <mergeCell ref="E10:F10"/>
    <mergeCell ref="E13:E14"/>
    <mergeCell ref="C113:D113"/>
    <mergeCell ref="B15:P15"/>
    <mergeCell ref="B16:P16"/>
    <mergeCell ref="B62:P62"/>
    <mergeCell ref="B27:P27"/>
    <mergeCell ref="B84:P84"/>
    <mergeCell ref="B71:P71"/>
    <mergeCell ref="B37:P37"/>
    <mergeCell ref="B2:P2"/>
    <mergeCell ref="C128:D128"/>
    <mergeCell ref="C124:D124"/>
    <mergeCell ref="D13:D14"/>
    <mergeCell ref="C122:D122"/>
    <mergeCell ref="C123:D123"/>
    <mergeCell ref="C127:D127"/>
    <mergeCell ref="C121:D121"/>
    <mergeCell ref="C116:D116"/>
    <mergeCell ref="C117:D117"/>
    <mergeCell ref="C118:D118"/>
    <mergeCell ref="C119:D119"/>
    <mergeCell ref="C120:D120"/>
    <mergeCell ref="B60:P60"/>
    <mergeCell ref="E4:P4"/>
    <mergeCell ref="C112:D112"/>
    <mergeCell ref="B45:P45"/>
    <mergeCell ref="B51:P51"/>
    <mergeCell ref="C111:D111"/>
    <mergeCell ref="B92:P92"/>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90" zoomScaleNormal="90" workbookViewId="0">
      <pane ySplit="14" topLeftCell="A15" activePane="bottomLeft" state="frozen"/>
      <selection pane="bottomLeft" activeCell="B13" sqref="B13:B14"/>
    </sheetView>
  </sheetViews>
  <sheetFormatPr defaultRowHeight="15" outlineLevelRow="1" x14ac:dyDescent="0.25"/>
  <cols>
    <col min="1" max="1" width="6.5703125" style="71" customWidth="1"/>
    <col min="2" max="2" width="5.140625" style="71" customWidth="1"/>
    <col min="3" max="3" width="44.28515625" style="476" customWidth="1"/>
    <col min="4" max="4" width="12.28515625" style="477" customWidth="1"/>
    <col min="5" max="5" width="13.28515625" style="477" customWidth="1"/>
    <col min="6" max="7" width="19.42578125" style="71" customWidth="1"/>
    <col min="8" max="14" width="12.7109375" style="71" customWidth="1"/>
    <col min="15" max="15" width="8.140625" style="71" customWidth="1"/>
    <col min="16" max="16" width="11.28515625" style="71" customWidth="1"/>
    <col min="17" max="17" width="13.140625" style="71" customWidth="1"/>
    <col min="18" max="16384" width="9.140625" style="71"/>
  </cols>
  <sheetData>
    <row r="2" spans="1:18" ht="18.75" customHeight="1" x14ac:dyDescent="0.3">
      <c r="B2" s="607" t="s">
        <v>294</v>
      </c>
      <c r="C2" s="607"/>
      <c r="D2" s="607"/>
      <c r="E2" s="607"/>
      <c r="F2" s="607"/>
      <c r="G2" s="607"/>
      <c r="H2" s="607"/>
      <c r="I2" s="607"/>
      <c r="J2" s="607"/>
      <c r="K2" s="607"/>
      <c r="L2" s="607"/>
      <c r="M2" s="607"/>
      <c r="N2" s="607"/>
      <c r="O2" s="607"/>
      <c r="P2" s="607"/>
    </row>
    <row r="3" spans="1:18" ht="18.75" outlineLevel="1" x14ac:dyDescent="0.3">
      <c r="B3" s="479"/>
      <c r="C3" s="479"/>
      <c r="D3" s="479"/>
      <c r="E3" s="479"/>
      <c r="F3" s="479"/>
      <c r="G3" s="479"/>
      <c r="H3" s="479"/>
      <c r="I3" s="479"/>
      <c r="J3" s="479"/>
      <c r="K3" s="479"/>
      <c r="L3" s="479"/>
      <c r="M3" s="479"/>
      <c r="N3" s="479"/>
      <c r="O3" s="479"/>
      <c r="P3" s="479"/>
    </row>
    <row r="4" spans="1:18" ht="35.25" customHeight="1" outlineLevel="1" x14ac:dyDescent="0.3">
      <c r="A4" s="360"/>
      <c r="B4" s="479"/>
      <c r="C4" s="403" t="s">
        <v>404</v>
      </c>
      <c r="D4" s="480"/>
      <c r="E4" s="608" t="s">
        <v>367</v>
      </c>
      <c r="F4" s="608"/>
      <c r="G4" s="608"/>
      <c r="H4" s="608"/>
      <c r="I4" s="608"/>
      <c r="J4" s="608"/>
      <c r="K4" s="608"/>
      <c r="L4" s="608"/>
      <c r="M4" s="608"/>
      <c r="N4" s="608"/>
      <c r="O4" s="608"/>
      <c r="P4" s="608"/>
    </row>
    <row r="5" spans="1:18" ht="18.75" customHeight="1" outlineLevel="1" x14ac:dyDescent="0.3">
      <c r="B5" s="479"/>
      <c r="C5" s="481"/>
      <c r="D5" s="480"/>
      <c r="E5" s="406" t="s">
        <v>361</v>
      </c>
      <c r="F5" s="480"/>
      <c r="G5" s="480"/>
      <c r="H5" s="480"/>
      <c r="I5" s="480"/>
      <c r="J5" s="480"/>
      <c r="K5" s="480"/>
      <c r="L5" s="480"/>
      <c r="M5" s="480"/>
      <c r="N5" s="480"/>
      <c r="O5" s="480"/>
      <c r="P5" s="480"/>
    </row>
    <row r="6" spans="1:18" ht="18.75" customHeight="1" outlineLevel="1" x14ac:dyDescent="0.3">
      <c r="B6" s="479"/>
      <c r="C6" s="481"/>
      <c r="D6" s="480"/>
      <c r="E6" s="406" t="s">
        <v>362</v>
      </c>
      <c r="F6" s="480"/>
      <c r="G6" s="480"/>
      <c r="H6" s="480"/>
      <c r="I6" s="480"/>
      <c r="J6" s="480"/>
      <c r="K6" s="480"/>
      <c r="L6" s="480"/>
      <c r="M6" s="480"/>
      <c r="N6" s="480"/>
      <c r="O6" s="480"/>
      <c r="P6" s="480"/>
    </row>
    <row r="7" spans="1:18" ht="18.75" customHeight="1" outlineLevel="1" x14ac:dyDescent="0.3">
      <c r="B7" s="479"/>
      <c r="C7" s="481"/>
      <c r="D7" s="480"/>
      <c r="E7" s="406" t="s">
        <v>421</v>
      </c>
      <c r="F7" s="480"/>
      <c r="G7" s="480"/>
      <c r="H7" s="480"/>
      <c r="I7" s="480"/>
      <c r="J7" s="480"/>
      <c r="K7" s="480"/>
      <c r="L7" s="480"/>
      <c r="M7" s="480"/>
      <c r="N7" s="480"/>
      <c r="O7" s="480"/>
      <c r="P7" s="480"/>
    </row>
    <row r="8" spans="1:18" ht="18.75" customHeight="1" outlineLevel="1" x14ac:dyDescent="0.3">
      <c r="B8" s="479"/>
      <c r="C8" s="485"/>
      <c r="D8" s="479"/>
      <c r="E8" s="174"/>
      <c r="F8" s="479"/>
      <c r="G8" s="479"/>
      <c r="H8" s="479"/>
      <c r="I8" s="479"/>
      <c r="J8" s="479"/>
      <c r="K8" s="479"/>
      <c r="L8" s="479"/>
      <c r="M8" s="479"/>
      <c r="N8" s="479"/>
      <c r="O8" s="479"/>
      <c r="P8" s="479"/>
    </row>
    <row r="9" spans="1:18" ht="18.75" customHeight="1" outlineLevel="1" x14ac:dyDescent="0.3">
      <c r="B9" s="479"/>
      <c r="C9" s="248" t="s">
        <v>338</v>
      </c>
      <c r="D9" s="479"/>
      <c r="E9" s="598" t="s">
        <v>368</v>
      </c>
      <c r="F9" s="598"/>
      <c r="G9" s="479"/>
      <c r="H9" s="479"/>
      <c r="I9" s="479"/>
      <c r="J9" s="479"/>
      <c r="K9" s="479"/>
      <c r="L9" s="479"/>
      <c r="M9" s="479"/>
      <c r="N9" s="479"/>
      <c r="O9" s="479"/>
      <c r="P9" s="479"/>
      <c r="R9" s="85"/>
    </row>
    <row r="10" spans="1:18" ht="18.75" customHeight="1" outlineLevel="1" x14ac:dyDescent="0.3">
      <c r="B10" s="479"/>
      <c r="C10" s="479"/>
      <c r="D10" s="479"/>
      <c r="E10" s="609" t="s">
        <v>339</v>
      </c>
      <c r="F10" s="609"/>
      <c r="G10" s="479"/>
      <c r="H10" s="479"/>
      <c r="I10" s="479"/>
      <c r="J10" s="479"/>
      <c r="K10" s="479"/>
      <c r="L10" s="479"/>
      <c r="M10" s="479"/>
      <c r="N10" s="479"/>
      <c r="O10" s="479"/>
      <c r="P10" s="479"/>
    </row>
    <row r="11" spans="1:18" x14ac:dyDescent="0.25">
      <c r="A11" s="486"/>
      <c r="C11" s="483"/>
      <c r="D11" s="484"/>
      <c r="E11" s="484"/>
    </row>
    <row r="12" spans="1:18" x14ac:dyDescent="0.25">
      <c r="A12" s="486"/>
      <c r="B12" s="482" t="s">
        <v>484</v>
      </c>
      <c r="C12" s="483"/>
      <c r="D12" s="484"/>
      <c r="E12" s="484"/>
    </row>
    <row r="13" spans="1:18" ht="45" x14ac:dyDescent="0.25">
      <c r="A13" s="486"/>
      <c r="B13" s="599" t="s">
        <v>59</v>
      </c>
      <c r="C13" s="601" t="s">
        <v>0</v>
      </c>
      <c r="D13" s="601" t="s">
        <v>45</v>
      </c>
      <c r="E13" s="601" t="s">
        <v>205</v>
      </c>
      <c r="F13" s="251" t="s">
        <v>202</v>
      </c>
      <c r="G13" s="251" t="s">
        <v>46</v>
      </c>
      <c r="H13" s="603" t="s">
        <v>60</v>
      </c>
      <c r="I13" s="603"/>
      <c r="J13" s="603"/>
      <c r="K13" s="603"/>
      <c r="L13" s="603"/>
      <c r="M13" s="603"/>
      <c r="N13" s="603"/>
      <c r="O13" s="603"/>
      <c r="P13" s="604"/>
    </row>
    <row r="14" spans="1:18" ht="60" x14ac:dyDescent="0.25">
      <c r="A14" s="486"/>
      <c r="B14" s="600"/>
      <c r="C14" s="602"/>
      <c r="D14" s="602"/>
      <c r="E14" s="602"/>
      <c r="F14" s="474" t="s">
        <v>213</v>
      </c>
      <c r="G14" s="474" t="s">
        <v>214</v>
      </c>
      <c r="H14" s="475" t="s">
        <v>38</v>
      </c>
      <c r="I14" s="475" t="s">
        <v>40</v>
      </c>
      <c r="J14" s="475" t="s">
        <v>109</v>
      </c>
      <c r="K14" s="475" t="s">
        <v>110</v>
      </c>
      <c r="L14" s="475" t="s">
        <v>41</v>
      </c>
      <c r="M14" s="475" t="s">
        <v>42</v>
      </c>
      <c r="N14" s="475" t="s">
        <v>43</v>
      </c>
      <c r="O14" s="475" t="s">
        <v>106</v>
      </c>
      <c r="P14" s="478" t="s">
        <v>35</v>
      </c>
    </row>
    <row r="15" spans="1:18" ht="29.25" customHeight="1" x14ac:dyDescent="0.25">
      <c r="B15" s="587" t="s">
        <v>141</v>
      </c>
      <c r="C15" s="588"/>
      <c r="D15" s="588"/>
      <c r="E15" s="588"/>
      <c r="F15" s="588"/>
      <c r="G15" s="588"/>
      <c r="H15" s="588"/>
      <c r="I15" s="588"/>
      <c r="J15" s="588"/>
      <c r="K15" s="588"/>
      <c r="L15" s="588"/>
      <c r="M15" s="588"/>
      <c r="N15" s="588"/>
      <c r="O15" s="588"/>
      <c r="P15" s="589"/>
    </row>
    <row r="16" spans="1:18" ht="26.25" customHeight="1" x14ac:dyDescent="0.25">
      <c r="A16" s="487"/>
      <c r="B16" s="579" t="s">
        <v>142</v>
      </c>
      <c r="C16" s="580"/>
      <c r="D16" s="580"/>
      <c r="E16" s="580"/>
      <c r="F16" s="580"/>
      <c r="G16" s="580"/>
      <c r="H16" s="580"/>
      <c r="I16" s="580"/>
      <c r="J16" s="580"/>
      <c r="K16" s="580"/>
      <c r="L16" s="580"/>
      <c r="M16" s="580"/>
      <c r="N16" s="580"/>
      <c r="O16" s="580"/>
      <c r="P16" s="581"/>
    </row>
    <row r="17" spans="1:16" x14ac:dyDescent="0.25">
      <c r="A17" s="487"/>
      <c r="B17" s="465">
        <v>1</v>
      </c>
      <c r="C17" s="450" t="s">
        <v>143</v>
      </c>
      <c r="D17" s="266" t="s">
        <v>34</v>
      </c>
      <c r="E17" s="451"/>
      <c r="F17" s="312"/>
      <c r="G17" s="312"/>
      <c r="H17" s="462">
        <v>1</v>
      </c>
      <c r="I17" s="452"/>
      <c r="J17" s="452"/>
      <c r="K17" s="452"/>
      <c r="L17" s="452"/>
      <c r="M17" s="452"/>
      <c r="N17" s="452"/>
      <c r="O17" s="452"/>
      <c r="P17" s="466">
        <f>SUM(H17:O17)</f>
        <v>1</v>
      </c>
    </row>
    <row r="18" spans="1:16" x14ac:dyDescent="0.25">
      <c r="A18" s="43"/>
      <c r="B18" s="465">
        <v>2</v>
      </c>
      <c r="C18" s="450" t="s">
        <v>144</v>
      </c>
      <c r="D18" s="266" t="s">
        <v>34</v>
      </c>
      <c r="E18" s="453"/>
      <c r="F18" s="312"/>
      <c r="G18" s="312"/>
      <c r="H18" s="462">
        <v>1</v>
      </c>
      <c r="I18" s="452"/>
      <c r="J18" s="452"/>
      <c r="K18" s="452"/>
      <c r="L18" s="452"/>
      <c r="M18" s="452"/>
      <c r="N18" s="452"/>
      <c r="O18" s="452"/>
      <c r="P18" s="466">
        <f t="shared" ref="P18:P79" si="0">SUM(H18:O18)</f>
        <v>1</v>
      </c>
    </row>
    <row r="19" spans="1:16" x14ac:dyDescent="0.25">
      <c r="A19" s="487"/>
      <c r="B19" s="465">
        <v>3</v>
      </c>
      <c r="C19" s="450" t="s">
        <v>145</v>
      </c>
      <c r="D19" s="266" t="s">
        <v>34</v>
      </c>
      <c r="E19" s="453"/>
      <c r="F19" s="312"/>
      <c r="G19" s="312"/>
      <c r="H19" s="462">
        <v>1</v>
      </c>
      <c r="I19" s="452"/>
      <c r="J19" s="452"/>
      <c r="K19" s="452"/>
      <c r="L19" s="452"/>
      <c r="M19" s="452"/>
      <c r="N19" s="452"/>
      <c r="O19" s="452"/>
      <c r="P19" s="466">
        <f t="shared" si="0"/>
        <v>1</v>
      </c>
    </row>
    <row r="20" spans="1:16" x14ac:dyDescent="0.25">
      <c r="A20" s="487"/>
      <c r="B20" s="465">
        <v>4</v>
      </c>
      <c r="C20" s="450" t="s">
        <v>146</v>
      </c>
      <c r="D20" s="266" t="s">
        <v>34</v>
      </c>
      <c r="E20" s="453"/>
      <c r="F20" s="312"/>
      <c r="G20" s="312"/>
      <c r="H20" s="462">
        <v>1</v>
      </c>
      <c r="I20" s="452"/>
      <c r="J20" s="452"/>
      <c r="K20" s="452"/>
      <c r="L20" s="452"/>
      <c r="M20" s="452"/>
      <c r="N20" s="452"/>
      <c r="O20" s="452"/>
      <c r="P20" s="466">
        <f t="shared" si="0"/>
        <v>1</v>
      </c>
    </row>
    <row r="21" spans="1:16" x14ac:dyDescent="0.25">
      <c r="A21" s="487"/>
      <c r="B21" s="465">
        <v>5</v>
      </c>
      <c r="C21" s="450" t="s">
        <v>147</v>
      </c>
      <c r="D21" s="266" t="s">
        <v>34</v>
      </c>
      <c r="E21" s="453"/>
      <c r="F21" s="312"/>
      <c r="G21" s="312"/>
      <c r="H21" s="462">
        <v>1</v>
      </c>
      <c r="I21" s="452"/>
      <c r="J21" s="452"/>
      <c r="K21" s="452"/>
      <c r="L21" s="452"/>
      <c r="M21" s="452"/>
      <c r="N21" s="452"/>
      <c r="O21" s="452"/>
      <c r="P21" s="466">
        <f t="shared" si="0"/>
        <v>1</v>
      </c>
    </row>
    <row r="22" spans="1:16" ht="28.5" x14ac:dyDescent="0.25">
      <c r="A22" s="487"/>
      <c r="B22" s="465">
        <v>6</v>
      </c>
      <c r="C22" s="450" t="s">
        <v>148</v>
      </c>
      <c r="D22" s="266" t="s">
        <v>34</v>
      </c>
      <c r="E22" s="453"/>
      <c r="F22" s="312"/>
      <c r="G22" s="312"/>
      <c r="H22" s="462">
        <v>1</v>
      </c>
      <c r="I22" s="452"/>
      <c r="J22" s="452"/>
      <c r="K22" s="452"/>
      <c r="L22" s="452"/>
      <c r="M22" s="452"/>
      <c r="N22" s="452"/>
      <c r="O22" s="452"/>
      <c r="P22" s="466">
        <f t="shared" si="0"/>
        <v>1</v>
      </c>
    </row>
    <row r="23" spans="1:16" x14ac:dyDescent="0.25">
      <c r="A23" s="487"/>
      <c r="B23" s="467" t="s">
        <v>295</v>
      </c>
      <c r="C23" s="450"/>
      <c r="D23" s="266" t="s">
        <v>254</v>
      </c>
      <c r="E23" s="453"/>
      <c r="F23" s="312"/>
      <c r="G23" s="312"/>
      <c r="H23" s="462"/>
      <c r="I23" s="452"/>
      <c r="J23" s="452"/>
      <c r="K23" s="452"/>
      <c r="L23" s="452"/>
      <c r="M23" s="452"/>
      <c r="N23" s="452"/>
      <c r="O23" s="452"/>
      <c r="P23" s="466">
        <f t="shared" si="0"/>
        <v>0</v>
      </c>
    </row>
    <row r="24" spans="1:16" x14ac:dyDescent="0.25">
      <c r="A24" s="487"/>
      <c r="B24" s="465"/>
      <c r="C24" s="450"/>
      <c r="D24" s="266"/>
      <c r="E24" s="453"/>
      <c r="F24" s="312"/>
      <c r="G24" s="312"/>
      <c r="H24" s="462"/>
      <c r="I24" s="452"/>
      <c r="J24" s="452"/>
      <c r="K24" s="452"/>
      <c r="L24" s="452"/>
      <c r="M24" s="452"/>
      <c r="N24" s="452"/>
      <c r="O24" s="452"/>
      <c r="P24" s="466">
        <f t="shared" si="0"/>
        <v>0</v>
      </c>
    </row>
    <row r="25" spans="1:16" x14ac:dyDescent="0.25">
      <c r="A25" s="487"/>
      <c r="B25" s="465"/>
      <c r="C25" s="450"/>
      <c r="D25" s="266"/>
      <c r="E25" s="453"/>
      <c r="F25" s="312"/>
      <c r="G25" s="312"/>
      <c r="H25" s="462"/>
      <c r="I25" s="452"/>
      <c r="J25" s="452"/>
      <c r="K25" s="452"/>
      <c r="L25" s="452"/>
      <c r="M25" s="452"/>
      <c r="N25" s="452"/>
      <c r="O25" s="452"/>
      <c r="P25" s="466">
        <f t="shared" si="0"/>
        <v>0</v>
      </c>
    </row>
    <row r="26" spans="1:16" x14ac:dyDescent="0.25">
      <c r="A26" s="487"/>
      <c r="B26" s="465"/>
      <c r="C26" s="450"/>
      <c r="D26" s="266"/>
      <c r="E26" s="453"/>
      <c r="F26" s="312"/>
      <c r="G26" s="312"/>
      <c r="H26" s="462"/>
      <c r="I26" s="452"/>
      <c r="J26" s="452"/>
      <c r="K26" s="452"/>
      <c r="L26" s="452"/>
      <c r="M26" s="452"/>
      <c r="N26" s="452"/>
      <c r="O26" s="452"/>
      <c r="P26" s="466">
        <f t="shared" si="0"/>
        <v>0</v>
      </c>
    </row>
    <row r="27" spans="1:16" ht="25.5" customHeight="1" x14ac:dyDescent="0.25">
      <c r="A27" s="487"/>
      <c r="B27" s="579" t="s">
        <v>149</v>
      </c>
      <c r="C27" s="580"/>
      <c r="D27" s="580"/>
      <c r="E27" s="580"/>
      <c r="F27" s="580"/>
      <c r="G27" s="580"/>
      <c r="H27" s="580"/>
      <c r="I27" s="580"/>
      <c r="J27" s="580"/>
      <c r="K27" s="580"/>
      <c r="L27" s="580"/>
      <c r="M27" s="580"/>
      <c r="N27" s="580"/>
      <c r="O27" s="580"/>
      <c r="P27" s="581"/>
    </row>
    <row r="28" spans="1:16" x14ac:dyDescent="0.25">
      <c r="A28" s="487"/>
      <c r="B28" s="465">
        <v>7</v>
      </c>
      <c r="C28" s="450" t="s">
        <v>150</v>
      </c>
      <c r="D28" s="266" t="s">
        <v>34</v>
      </c>
      <c r="E28" s="453">
        <v>12</v>
      </c>
      <c r="F28" s="312"/>
      <c r="G28" s="312"/>
      <c r="H28" s="452"/>
      <c r="I28" s="462">
        <v>0.2</v>
      </c>
      <c r="J28" s="462">
        <v>0.5</v>
      </c>
      <c r="K28" s="462">
        <v>0.3</v>
      </c>
      <c r="L28" s="452"/>
      <c r="M28" s="452"/>
      <c r="N28" s="452"/>
      <c r="O28" s="452"/>
      <c r="P28" s="466">
        <f t="shared" si="0"/>
        <v>1</v>
      </c>
    </row>
    <row r="29" spans="1:16" ht="28.5" x14ac:dyDescent="0.25">
      <c r="A29" s="487"/>
      <c r="B29" s="465">
        <v>8</v>
      </c>
      <c r="C29" s="450" t="s">
        <v>151</v>
      </c>
      <c r="D29" s="266" t="s">
        <v>34</v>
      </c>
      <c r="E29" s="453">
        <v>12</v>
      </c>
      <c r="F29" s="312"/>
      <c r="G29" s="312"/>
      <c r="H29" s="452"/>
      <c r="I29" s="462">
        <v>0.8</v>
      </c>
      <c r="J29" s="462">
        <v>0.2</v>
      </c>
      <c r="K29" s="452"/>
      <c r="L29" s="452"/>
      <c r="M29" s="452"/>
      <c r="N29" s="452"/>
      <c r="O29" s="452"/>
      <c r="P29" s="466">
        <f t="shared" si="0"/>
        <v>1</v>
      </c>
    </row>
    <row r="30" spans="1:16" ht="28.5" x14ac:dyDescent="0.25">
      <c r="A30" s="487"/>
      <c r="B30" s="465">
        <v>9</v>
      </c>
      <c r="C30" s="450" t="s">
        <v>152</v>
      </c>
      <c r="D30" s="266" t="s">
        <v>34</v>
      </c>
      <c r="E30" s="453">
        <v>12</v>
      </c>
      <c r="F30" s="312"/>
      <c r="G30" s="312"/>
      <c r="H30" s="452"/>
      <c r="I30" s="462">
        <v>0.5</v>
      </c>
      <c r="J30" s="462">
        <v>0.5</v>
      </c>
      <c r="K30" s="452"/>
      <c r="L30" s="452"/>
      <c r="M30" s="452"/>
      <c r="N30" s="452"/>
      <c r="O30" s="452"/>
      <c r="P30" s="466">
        <f t="shared" si="0"/>
        <v>1</v>
      </c>
    </row>
    <row r="31" spans="1:16" ht="28.5" x14ac:dyDescent="0.25">
      <c r="A31" s="487"/>
      <c r="B31" s="465">
        <v>10</v>
      </c>
      <c r="C31" s="450" t="s">
        <v>153</v>
      </c>
      <c r="D31" s="266" t="s">
        <v>34</v>
      </c>
      <c r="E31" s="453">
        <v>12</v>
      </c>
      <c r="F31" s="312"/>
      <c r="G31" s="312"/>
      <c r="H31" s="452"/>
      <c r="I31" s="462">
        <v>1</v>
      </c>
      <c r="J31" s="452"/>
      <c r="K31" s="452"/>
      <c r="L31" s="452"/>
      <c r="M31" s="452"/>
      <c r="N31" s="452"/>
      <c r="O31" s="452"/>
      <c r="P31" s="466">
        <f t="shared" si="0"/>
        <v>1</v>
      </c>
    </row>
    <row r="32" spans="1:16" ht="28.5" x14ac:dyDescent="0.25">
      <c r="A32" s="487"/>
      <c r="B32" s="465">
        <v>11</v>
      </c>
      <c r="C32" s="450" t="s">
        <v>154</v>
      </c>
      <c r="D32" s="266" t="s">
        <v>34</v>
      </c>
      <c r="E32" s="453">
        <v>3</v>
      </c>
      <c r="F32" s="312"/>
      <c r="G32" s="312"/>
      <c r="H32" s="452"/>
      <c r="I32" s="452"/>
      <c r="J32" s="462">
        <v>1</v>
      </c>
      <c r="K32" s="452"/>
      <c r="L32" s="452"/>
      <c r="M32" s="452"/>
      <c r="N32" s="452"/>
      <c r="O32" s="452"/>
      <c r="P32" s="466">
        <f t="shared" si="0"/>
        <v>1</v>
      </c>
    </row>
    <row r="33" spans="1:16" x14ac:dyDescent="0.25">
      <c r="A33" s="487"/>
      <c r="B33" s="467" t="s">
        <v>295</v>
      </c>
      <c r="C33" s="450"/>
      <c r="D33" s="266" t="s">
        <v>254</v>
      </c>
      <c r="E33" s="453"/>
      <c r="F33" s="312"/>
      <c r="G33" s="312"/>
      <c r="H33" s="452"/>
      <c r="I33" s="452"/>
      <c r="J33" s="452"/>
      <c r="K33" s="452"/>
      <c r="L33" s="452"/>
      <c r="M33" s="452"/>
      <c r="N33" s="452"/>
      <c r="O33" s="452"/>
      <c r="P33" s="466">
        <f t="shared" si="0"/>
        <v>0</v>
      </c>
    </row>
    <row r="34" spans="1:16" x14ac:dyDescent="0.25">
      <c r="A34" s="487"/>
      <c r="B34" s="465"/>
      <c r="C34" s="450"/>
      <c r="D34" s="266"/>
      <c r="E34" s="453"/>
      <c r="F34" s="312"/>
      <c r="G34" s="312"/>
      <c r="H34" s="452"/>
      <c r="I34" s="452"/>
      <c r="J34" s="452"/>
      <c r="K34" s="452"/>
      <c r="L34" s="452"/>
      <c r="M34" s="452"/>
      <c r="N34" s="452"/>
      <c r="O34" s="452"/>
      <c r="P34" s="466">
        <f t="shared" si="0"/>
        <v>0</v>
      </c>
    </row>
    <row r="35" spans="1:16" x14ac:dyDescent="0.25">
      <c r="A35" s="487"/>
      <c r="B35" s="465"/>
      <c r="C35" s="450"/>
      <c r="D35" s="266"/>
      <c r="E35" s="453"/>
      <c r="F35" s="312"/>
      <c r="G35" s="312"/>
      <c r="H35" s="452"/>
      <c r="I35" s="452"/>
      <c r="J35" s="452"/>
      <c r="K35" s="452"/>
      <c r="L35" s="452"/>
      <c r="M35" s="452"/>
      <c r="N35" s="452"/>
      <c r="O35" s="452"/>
      <c r="P35" s="466">
        <f t="shared" si="0"/>
        <v>0</v>
      </c>
    </row>
    <row r="36" spans="1:16" x14ac:dyDescent="0.25">
      <c r="A36" s="487"/>
      <c r="B36" s="465"/>
      <c r="C36" s="450"/>
      <c r="D36" s="266"/>
      <c r="E36" s="453"/>
      <c r="F36" s="312"/>
      <c r="G36" s="312"/>
      <c r="H36" s="452"/>
      <c r="I36" s="452"/>
      <c r="J36" s="452"/>
      <c r="K36" s="452"/>
      <c r="L36" s="452"/>
      <c r="M36" s="452"/>
      <c r="N36" s="452"/>
      <c r="O36" s="452"/>
      <c r="P36" s="466">
        <f t="shared" si="0"/>
        <v>0</v>
      </c>
    </row>
    <row r="37" spans="1:16" ht="26.25" customHeight="1" x14ac:dyDescent="0.25">
      <c r="A37" s="487"/>
      <c r="B37" s="579" t="s">
        <v>11</v>
      </c>
      <c r="C37" s="580"/>
      <c r="D37" s="580"/>
      <c r="E37" s="580"/>
      <c r="F37" s="580"/>
      <c r="G37" s="580"/>
      <c r="H37" s="580"/>
      <c r="I37" s="580"/>
      <c r="J37" s="580"/>
      <c r="K37" s="580"/>
      <c r="L37" s="580"/>
      <c r="M37" s="580"/>
      <c r="N37" s="580"/>
      <c r="O37" s="580"/>
      <c r="P37" s="581"/>
    </row>
    <row r="38" spans="1:16" ht="28.5" x14ac:dyDescent="0.25">
      <c r="A38" s="487"/>
      <c r="B38" s="465">
        <v>12</v>
      </c>
      <c r="C38" s="450" t="s">
        <v>155</v>
      </c>
      <c r="D38" s="266" t="s">
        <v>34</v>
      </c>
      <c r="E38" s="453">
        <v>12</v>
      </c>
      <c r="F38" s="312"/>
      <c r="G38" s="312"/>
      <c r="H38" s="452"/>
      <c r="I38" s="452"/>
      <c r="J38" s="462">
        <v>1</v>
      </c>
      <c r="K38" s="452"/>
      <c r="L38" s="452"/>
      <c r="M38" s="452"/>
      <c r="N38" s="452"/>
      <c r="O38" s="452"/>
      <c r="P38" s="466">
        <f t="shared" si="0"/>
        <v>1</v>
      </c>
    </row>
    <row r="39" spans="1:16" ht="28.5" x14ac:dyDescent="0.25">
      <c r="A39" s="487"/>
      <c r="B39" s="465">
        <v>13</v>
      </c>
      <c r="C39" s="450" t="s">
        <v>156</v>
      </c>
      <c r="D39" s="266" t="s">
        <v>34</v>
      </c>
      <c r="E39" s="453">
        <v>12</v>
      </c>
      <c r="F39" s="312"/>
      <c r="G39" s="312"/>
      <c r="H39" s="452"/>
      <c r="I39" s="452"/>
      <c r="J39" s="462">
        <v>1</v>
      </c>
      <c r="K39" s="452"/>
      <c r="L39" s="452"/>
      <c r="M39" s="452"/>
      <c r="N39" s="452"/>
      <c r="O39" s="452"/>
      <c r="P39" s="466">
        <f t="shared" si="0"/>
        <v>1</v>
      </c>
    </row>
    <row r="40" spans="1:16" ht="28.5" x14ac:dyDescent="0.25">
      <c r="A40" s="487"/>
      <c r="B40" s="465">
        <v>14</v>
      </c>
      <c r="C40" s="450" t="s">
        <v>157</v>
      </c>
      <c r="D40" s="266" t="s">
        <v>34</v>
      </c>
      <c r="E40" s="453">
        <v>12</v>
      </c>
      <c r="F40" s="312"/>
      <c r="G40" s="312"/>
      <c r="H40" s="452"/>
      <c r="I40" s="452"/>
      <c r="J40" s="462">
        <v>1</v>
      </c>
      <c r="K40" s="452"/>
      <c r="L40" s="452"/>
      <c r="M40" s="452"/>
      <c r="N40" s="452"/>
      <c r="O40" s="452"/>
      <c r="P40" s="466">
        <f t="shared" si="0"/>
        <v>1</v>
      </c>
    </row>
    <row r="41" spans="1:16" x14ac:dyDescent="0.25">
      <c r="A41" s="487"/>
      <c r="B41" s="467" t="s">
        <v>295</v>
      </c>
      <c r="C41" s="450"/>
      <c r="D41" s="266" t="s">
        <v>254</v>
      </c>
      <c r="E41" s="453"/>
      <c r="F41" s="312"/>
      <c r="G41" s="312"/>
      <c r="H41" s="452"/>
      <c r="I41" s="452"/>
      <c r="J41" s="452"/>
      <c r="K41" s="452"/>
      <c r="L41" s="452"/>
      <c r="M41" s="452"/>
      <c r="N41" s="452"/>
      <c r="O41" s="452"/>
      <c r="P41" s="466">
        <f t="shared" si="0"/>
        <v>0</v>
      </c>
    </row>
    <row r="42" spans="1:16" x14ac:dyDescent="0.25">
      <c r="A42" s="487"/>
      <c r="B42" s="465"/>
      <c r="C42" s="450"/>
      <c r="D42" s="266"/>
      <c r="E42" s="453"/>
      <c r="F42" s="312"/>
      <c r="G42" s="312"/>
      <c r="H42" s="452"/>
      <c r="I42" s="452"/>
      <c r="J42" s="452"/>
      <c r="K42" s="452"/>
      <c r="L42" s="452"/>
      <c r="M42" s="452"/>
      <c r="N42" s="452"/>
      <c r="O42" s="452"/>
      <c r="P42" s="466">
        <f t="shared" si="0"/>
        <v>0</v>
      </c>
    </row>
    <row r="43" spans="1:16" x14ac:dyDescent="0.25">
      <c r="A43" s="487"/>
      <c r="B43" s="465"/>
      <c r="C43" s="450"/>
      <c r="D43" s="266"/>
      <c r="E43" s="453"/>
      <c r="F43" s="312"/>
      <c r="G43" s="312"/>
      <c r="H43" s="452"/>
      <c r="I43" s="452"/>
      <c r="J43" s="452"/>
      <c r="K43" s="452"/>
      <c r="L43" s="452"/>
      <c r="M43" s="452"/>
      <c r="N43" s="452"/>
      <c r="O43" s="452"/>
      <c r="P43" s="466">
        <f t="shared" si="0"/>
        <v>0</v>
      </c>
    </row>
    <row r="44" spans="1:16" x14ac:dyDescent="0.25">
      <c r="A44" s="487"/>
      <c r="B44" s="465"/>
      <c r="C44" s="450"/>
      <c r="D44" s="266"/>
      <c r="E44" s="453"/>
      <c r="F44" s="312"/>
      <c r="G44" s="312"/>
      <c r="H44" s="452"/>
      <c r="I44" s="452"/>
      <c r="J44" s="452"/>
      <c r="K44" s="452"/>
      <c r="L44" s="452"/>
      <c r="M44" s="452"/>
      <c r="N44" s="452"/>
      <c r="O44" s="452"/>
      <c r="P44" s="466">
        <f t="shared" si="0"/>
        <v>0</v>
      </c>
    </row>
    <row r="45" spans="1:16" ht="24" customHeight="1" x14ac:dyDescent="0.25">
      <c r="A45" s="487"/>
      <c r="B45" s="579" t="s">
        <v>158</v>
      </c>
      <c r="C45" s="580"/>
      <c r="D45" s="580"/>
      <c r="E45" s="580"/>
      <c r="F45" s="580"/>
      <c r="G45" s="580"/>
      <c r="H45" s="580"/>
      <c r="I45" s="580"/>
      <c r="J45" s="580"/>
      <c r="K45" s="580"/>
      <c r="L45" s="580"/>
      <c r="M45" s="580"/>
      <c r="N45" s="580"/>
      <c r="O45" s="580"/>
      <c r="P45" s="581"/>
    </row>
    <row r="46" spans="1:16" x14ac:dyDescent="0.25">
      <c r="A46" s="487"/>
      <c r="B46" s="465">
        <v>15</v>
      </c>
      <c r="C46" s="450" t="s">
        <v>159</v>
      </c>
      <c r="D46" s="266" t="s">
        <v>34</v>
      </c>
      <c r="E46" s="453"/>
      <c r="F46" s="312"/>
      <c r="G46" s="312"/>
      <c r="H46" s="462">
        <v>1</v>
      </c>
      <c r="I46" s="452"/>
      <c r="J46" s="452"/>
      <c r="K46" s="452"/>
      <c r="L46" s="452"/>
      <c r="M46" s="452"/>
      <c r="N46" s="452"/>
      <c r="O46" s="452"/>
      <c r="P46" s="466">
        <f t="shared" si="0"/>
        <v>1</v>
      </c>
    </row>
    <row r="47" spans="1:16" x14ac:dyDescent="0.25">
      <c r="A47" s="487"/>
      <c r="B47" s="467" t="s">
        <v>295</v>
      </c>
      <c r="C47" s="450"/>
      <c r="D47" s="266" t="s">
        <v>254</v>
      </c>
      <c r="E47" s="453"/>
      <c r="F47" s="312"/>
      <c r="G47" s="312"/>
      <c r="H47" s="462"/>
      <c r="I47" s="452"/>
      <c r="J47" s="452"/>
      <c r="K47" s="452"/>
      <c r="L47" s="452"/>
      <c r="M47" s="452"/>
      <c r="N47" s="452"/>
      <c r="O47" s="452"/>
      <c r="P47" s="466">
        <f t="shared" si="0"/>
        <v>0</v>
      </c>
    </row>
    <row r="48" spans="1:16" x14ac:dyDescent="0.25">
      <c r="A48" s="487"/>
      <c r="B48" s="465"/>
      <c r="C48" s="450"/>
      <c r="D48" s="266"/>
      <c r="E48" s="453"/>
      <c r="F48" s="312"/>
      <c r="G48" s="312"/>
      <c r="H48" s="462"/>
      <c r="I48" s="452"/>
      <c r="J48" s="452"/>
      <c r="K48" s="452"/>
      <c r="L48" s="452"/>
      <c r="M48" s="452"/>
      <c r="N48" s="452"/>
      <c r="O48" s="452"/>
      <c r="P48" s="466">
        <f t="shared" si="0"/>
        <v>0</v>
      </c>
    </row>
    <row r="49" spans="1:16" x14ac:dyDescent="0.25">
      <c r="A49" s="487"/>
      <c r="B49" s="465"/>
      <c r="C49" s="450"/>
      <c r="D49" s="266"/>
      <c r="E49" s="453"/>
      <c r="F49" s="312"/>
      <c r="G49" s="312"/>
      <c r="H49" s="462"/>
      <c r="I49" s="452"/>
      <c r="J49" s="452"/>
      <c r="K49" s="452"/>
      <c r="L49" s="452"/>
      <c r="M49" s="452"/>
      <c r="N49" s="452"/>
      <c r="O49" s="452"/>
      <c r="P49" s="466"/>
    </row>
    <row r="50" spans="1:16" x14ac:dyDescent="0.25">
      <c r="A50" s="487"/>
      <c r="B50" s="465"/>
      <c r="C50" s="450"/>
      <c r="D50" s="266"/>
      <c r="E50" s="453"/>
      <c r="F50" s="312"/>
      <c r="G50" s="312"/>
      <c r="H50" s="462"/>
      <c r="I50" s="452"/>
      <c r="J50" s="452"/>
      <c r="K50" s="452"/>
      <c r="L50" s="452"/>
      <c r="M50" s="452"/>
      <c r="N50" s="452"/>
      <c r="O50" s="452"/>
      <c r="P50" s="466">
        <f t="shared" si="0"/>
        <v>0</v>
      </c>
    </row>
    <row r="51" spans="1:16" ht="21" customHeight="1" x14ac:dyDescent="0.25">
      <c r="A51" s="486"/>
      <c r="B51" s="579" t="s">
        <v>160</v>
      </c>
      <c r="C51" s="580"/>
      <c r="D51" s="580"/>
      <c r="E51" s="580"/>
      <c r="F51" s="580"/>
      <c r="G51" s="580"/>
      <c r="H51" s="580"/>
      <c r="I51" s="580"/>
      <c r="J51" s="580"/>
      <c r="K51" s="580"/>
      <c r="L51" s="580"/>
      <c r="M51" s="580"/>
      <c r="N51" s="580"/>
      <c r="O51" s="580"/>
      <c r="P51" s="581"/>
    </row>
    <row r="52" spans="1:16" x14ac:dyDescent="0.25">
      <c r="A52" s="487"/>
      <c r="B52" s="465">
        <v>16</v>
      </c>
      <c r="C52" s="450" t="s">
        <v>161</v>
      </c>
      <c r="D52" s="266" t="s">
        <v>34</v>
      </c>
      <c r="E52" s="453"/>
      <c r="F52" s="312"/>
      <c r="G52" s="312"/>
      <c r="H52" s="452"/>
      <c r="I52" s="452"/>
      <c r="J52" s="452"/>
      <c r="K52" s="452"/>
      <c r="L52" s="452"/>
      <c r="M52" s="452"/>
      <c r="N52" s="452"/>
      <c r="O52" s="452"/>
      <c r="P52" s="466">
        <f t="shared" si="0"/>
        <v>0</v>
      </c>
    </row>
    <row r="53" spans="1:16" x14ac:dyDescent="0.25">
      <c r="A53" s="487"/>
      <c r="B53" s="465">
        <v>17</v>
      </c>
      <c r="C53" s="450" t="s">
        <v>162</v>
      </c>
      <c r="D53" s="266" t="s">
        <v>34</v>
      </c>
      <c r="E53" s="453"/>
      <c r="F53" s="312"/>
      <c r="G53" s="312"/>
      <c r="H53" s="452"/>
      <c r="I53" s="452"/>
      <c r="J53" s="452"/>
      <c r="K53" s="452"/>
      <c r="L53" s="452"/>
      <c r="M53" s="452"/>
      <c r="N53" s="452"/>
      <c r="O53" s="452"/>
      <c r="P53" s="466">
        <f t="shared" si="0"/>
        <v>0</v>
      </c>
    </row>
    <row r="54" spans="1:16" x14ac:dyDescent="0.25">
      <c r="A54" s="487"/>
      <c r="B54" s="465">
        <v>18</v>
      </c>
      <c r="C54" s="450" t="s">
        <v>163</v>
      </c>
      <c r="D54" s="266" t="s">
        <v>34</v>
      </c>
      <c r="E54" s="453"/>
      <c r="F54" s="312"/>
      <c r="G54" s="312"/>
      <c r="H54" s="452"/>
      <c r="I54" s="452"/>
      <c r="J54" s="452"/>
      <c r="K54" s="452"/>
      <c r="L54" s="452"/>
      <c r="M54" s="452"/>
      <c r="N54" s="452"/>
      <c r="O54" s="452"/>
      <c r="P54" s="466">
        <f t="shared" si="0"/>
        <v>0</v>
      </c>
    </row>
    <row r="55" spans="1:16" x14ac:dyDescent="0.25">
      <c r="A55" s="487"/>
      <c r="B55" s="465">
        <v>19</v>
      </c>
      <c r="C55" s="450" t="s">
        <v>164</v>
      </c>
      <c r="D55" s="266" t="s">
        <v>34</v>
      </c>
      <c r="E55" s="453"/>
      <c r="F55" s="312"/>
      <c r="G55" s="312"/>
      <c r="H55" s="452"/>
      <c r="I55" s="452"/>
      <c r="J55" s="452"/>
      <c r="K55" s="452"/>
      <c r="L55" s="452"/>
      <c r="M55" s="452"/>
      <c r="N55" s="452"/>
      <c r="O55" s="452"/>
      <c r="P55" s="466">
        <f t="shared" si="0"/>
        <v>0</v>
      </c>
    </row>
    <row r="56" spans="1:16" x14ac:dyDescent="0.25">
      <c r="A56" s="487"/>
      <c r="B56" s="467" t="s">
        <v>295</v>
      </c>
      <c r="C56" s="450"/>
      <c r="D56" s="266" t="s">
        <v>254</v>
      </c>
      <c r="E56" s="453"/>
      <c r="F56" s="312"/>
      <c r="G56" s="312"/>
      <c r="H56" s="452"/>
      <c r="I56" s="452"/>
      <c r="J56" s="452"/>
      <c r="K56" s="452"/>
      <c r="L56" s="452"/>
      <c r="M56" s="452"/>
      <c r="N56" s="452"/>
      <c r="O56" s="452"/>
      <c r="P56" s="466">
        <f t="shared" si="0"/>
        <v>0</v>
      </c>
    </row>
    <row r="57" spans="1:16" x14ac:dyDescent="0.25">
      <c r="A57" s="487"/>
      <c r="B57" s="467"/>
      <c r="C57" s="450"/>
      <c r="D57" s="266"/>
      <c r="E57" s="453"/>
      <c r="F57" s="312"/>
      <c r="G57" s="312"/>
      <c r="H57" s="452"/>
      <c r="I57" s="452"/>
      <c r="J57" s="452"/>
      <c r="K57" s="452"/>
      <c r="L57" s="452"/>
      <c r="M57" s="452"/>
      <c r="N57" s="452"/>
      <c r="O57" s="452"/>
      <c r="P57" s="466"/>
    </row>
    <row r="58" spans="1:16" x14ac:dyDescent="0.25">
      <c r="A58" s="487"/>
      <c r="B58" s="467"/>
      <c r="C58" s="450"/>
      <c r="D58" s="266"/>
      <c r="E58" s="453"/>
      <c r="F58" s="312"/>
      <c r="G58" s="312"/>
      <c r="H58" s="452"/>
      <c r="I58" s="452"/>
      <c r="J58" s="452"/>
      <c r="K58" s="452"/>
      <c r="L58" s="452"/>
      <c r="M58" s="452"/>
      <c r="N58" s="452"/>
      <c r="O58" s="452"/>
      <c r="P58" s="466"/>
    </row>
    <row r="59" spans="1:16" x14ac:dyDescent="0.25">
      <c r="A59" s="486"/>
      <c r="B59" s="468"/>
      <c r="C59" s="454"/>
      <c r="D59" s="455"/>
      <c r="E59" s="455"/>
      <c r="F59" s="312"/>
      <c r="G59" s="312"/>
      <c r="H59" s="456"/>
      <c r="I59" s="456"/>
      <c r="J59" s="456"/>
      <c r="K59" s="456"/>
      <c r="L59" s="456"/>
      <c r="M59" s="456"/>
      <c r="N59" s="456"/>
      <c r="O59" s="456"/>
      <c r="P59" s="466"/>
    </row>
    <row r="60" spans="1:16" ht="27" customHeight="1" x14ac:dyDescent="0.25">
      <c r="B60" s="587" t="s">
        <v>165</v>
      </c>
      <c r="C60" s="588"/>
      <c r="D60" s="588"/>
      <c r="E60" s="588"/>
      <c r="F60" s="588"/>
      <c r="G60" s="588"/>
      <c r="H60" s="588"/>
      <c r="I60" s="588"/>
      <c r="J60" s="588"/>
      <c r="K60" s="588"/>
      <c r="L60" s="588"/>
      <c r="M60" s="588"/>
      <c r="N60" s="588"/>
      <c r="O60" s="588"/>
      <c r="P60" s="589"/>
    </row>
    <row r="61" spans="1:16" ht="16.5" x14ac:dyDescent="0.25">
      <c r="B61" s="469"/>
      <c r="C61" s="450"/>
      <c r="D61" s="453"/>
      <c r="E61" s="453"/>
      <c r="F61" s="449"/>
      <c r="G61" s="449"/>
      <c r="H61" s="449"/>
      <c r="I61" s="449"/>
      <c r="J61" s="449"/>
      <c r="K61" s="449"/>
      <c r="L61" s="449"/>
      <c r="M61" s="449"/>
      <c r="N61" s="449"/>
      <c r="O61" s="449"/>
      <c r="P61" s="470"/>
    </row>
    <row r="62" spans="1:16" ht="25.5" customHeight="1" x14ac:dyDescent="0.25">
      <c r="A62" s="487"/>
      <c r="B62" s="582" t="s">
        <v>166</v>
      </c>
      <c r="C62" s="572"/>
      <c r="D62" s="572"/>
      <c r="E62" s="572"/>
      <c r="F62" s="572"/>
      <c r="G62" s="572"/>
      <c r="H62" s="572"/>
      <c r="I62" s="572"/>
      <c r="J62" s="572"/>
      <c r="K62" s="572"/>
      <c r="L62" s="572"/>
      <c r="M62" s="572"/>
      <c r="N62" s="572"/>
      <c r="O62" s="572"/>
      <c r="P62" s="583"/>
    </row>
    <row r="63" spans="1:16" x14ac:dyDescent="0.25">
      <c r="A63" s="487"/>
      <c r="B63" s="465">
        <v>21</v>
      </c>
      <c r="C63" s="450" t="s">
        <v>167</v>
      </c>
      <c r="D63" s="266" t="s">
        <v>34</v>
      </c>
      <c r="E63" s="453"/>
      <c r="F63" s="312"/>
      <c r="G63" s="312"/>
      <c r="H63" s="462">
        <v>1</v>
      </c>
      <c r="I63" s="452"/>
      <c r="J63" s="452"/>
      <c r="K63" s="452"/>
      <c r="L63" s="452"/>
      <c r="M63" s="452"/>
      <c r="N63" s="452"/>
      <c r="O63" s="452"/>
      <c r="P63" s="466">
        <f t="shared" si="0"/>
        <v>1</v>
      </c>
    </row>
    <row r="64" spans="1:16" ht="28.5" x14ac:dyDescent="0.25">
      <c r="A64" s="487"/>
      <c r="B64" s="465">
        <v>22</v>
      </c>
      <c r="C64" s="450" t="s">
        <v>168</v>
      </c>
      <c r="D64" s="266" t="s">
        <v>34</v>
      </c>
      <c r="E64" s="453"/>
      <c r="F64" s="312"/>
      <c r="G64" s="312"/>
      <c r="H64" s="462">
        <v>1</v>
      </c>
      <c r="I64" s="452"/>
      <c r="J64" s="452"/>
      <c r="K64" s="452"/>
      <c r="L64" s="452"/>
      <c r="M64" s="452"/>
      <c r="N64" s="452"/>
      <c r="O64" s="452"/>
      <c r="P64" s="466">
        <f t="shared" si="0"/>
        <v>1</v>
      </c>
    </row>
    <row r="65" spans="1:16" x14ac:dyDescent="0.25">
      <c r="A65" s="487"/>
      <c r="B65" s="465">
        <v>23</v>
      </c>
      <c r="C65" s="450" t="s">
        <v>169</v>
      </c>
      <c r="D65" s="266" t="s">
        <v>34</v>
      </c>
      <c r="E65" s="453"/>
      <c r="F65" s="312"/>
      <c r="G65" s="312"/>
      <c r="H65" s="462">
        <v>1</v>
      </c>
      <c r="I65" s="452"/>
      <c r="J65" s="452"/>
      <c r="K65" s="452"/>
      <c r="L65" s="452"/>
      <c r="M65" s="452"/>
      <c r="N65" s="452"/>
      <c r="O65" s="452"/>
      <c r="P65" s="466">
        <f t="shared" si="0"/>
        <v>1</v>
      </c>
    </row>
    <row r="66" spans="1:16" x14ac:dyDescent="0.25">
      <c r="A66" s="487"/>
      <c r="B66" s="465">
        <v>24</v>
      </c>
      <c r="C66" s="450" t="s">
        <v>170</v>
      </c>
      <c r="D66" s="266" t="s">
        <v>34</v>
      </c>
      <c r="E66" s="453"/>
      <c r="F66" s="312"/>
      <c r="G66" s="312"/>
      <c r="H66" s="462">
        <v>1</v>
      </c>
      <c r="I66" s="452"/>
      <c r="J66" s="452"/>
      <c r="K66" s="452"/>
      <c r="L66" s="452"/>
      <c r="M66" s="452"/>
      <c r="N66" s="452"/>
      <c r="O66" s="452"/>
      <c r="P66" s="466">
        <f t="shared" si="0"/>
        <v>1</v>
      </c>
    </row>
    <row r="67" spans="1:16" x14ac:dyDescent="0.25">
      <c r="A67" s="487"/>
      <c r="B67" s="467" t="s">
        <v>295</v>
      </c>
      <c r="C67" s="450"/>
      <c r="D67" s="266" t="s">
        <v>254</v>
      </c>
      <c r="E67" s="453"/>
      <c r="F67" s="312"/>
      <c r="G67" s="312"/>
      <c r="H67" s="462"/>
      <c r="I67" s="452"/>
      <c r="J67" s="452"/>
      <c r="K67" s="452"/>
      <c r="L67" s="452"/>
      <c r="M67" s="452"/>
      <c r="N67" s="452"/>
      <c r="O67" s="452"/>
      <c r="P67" s="466"/>
    </row>
    <row r="68" spans="1:16" x14ac:dyDescent="0.25">
      <c r="A68" s="487"/>
      <c r="B68" s="465"/>
      <c r="C68" s="450"/>
      <c r="D68" s="266"/>
      <c r="E68" s="453"/>
      <c r="F68" s="312"/>
      <c r="G68" s="312"/>
      <c r="H68" s="462"/>
      <c r="I68" s="452"/>
      <c r="J68" s="452"/>
      <c r="K68" s="452"/>
      <c r="L68" s="452"/>
      <c r="M68" s="452"/>
      <c r="N68" s="452"/>
      <c r="O68" s="452"/>
      <c r="P68" s="466"/>
    </row>
    <row r="69" spans="1:16" x14ac:dyDescent="0.25">
      <c r="A69" s="487"/>
      <c r="B69" s="465"/>
      <c r="C69" s="450"/>
      <c r="D69" s="266"/>
      <c r="E69" s="453"/>
      <c r="F69" s="312"/>
      <c r="G69" s="312"/>
      <c r="H69" s="462"/>
      <c r="I69" s="452"/>
      <c r="J69" s="452"/>
      <c r="K69" s="452"/>
      <c r="L69" s="452"/>
      <c r="M69" s="452"/>
      <c r="N69" s="452"/>
      <c r="O69" s="452"/>
      <c r="P69" s="466"/>
    </row>
    <row r="70" spans="1:16" x14ac:dyDescent="0.25">
      <c r="A70" s="487"/>
      <c r="B70" s="465"/>
      <c r="C70" s="450"/>
      <c r="D70" s="266"/>
      <c r="E70" s="453"/>
      <c r="F70" s="312"/>
      <c r="G70" s="312"/>
      <c r="H70" s="452"/>
      <c r="I70" s="452"/>
      <c r="J70" s="452"/>
      <c r="K70" s="452"/>
      <c r="L70" s="452"/>
      <c r="M70" s="452"/>
      <c r="N70" s="452"/>
      <c r="O70" s="452"/>
      <c r="P70" s="466">
        <f t="shared" si="0"/>
        <v>0</v>
      </c>
    </row>
    <row r="71" spans="1:16" ht="28.5" customHeight="1" x14ac:dyDescent="0.25">
      <c r="A71" s="487"/>
      <c r="B71" s="582" t="s">
        <v>171</v>
      </c>
      <c r="C71" s="572"/>
      <c r="D71" s="572"/>
      <c r="E71" s="572"/>
      <c r="F71" s="572"/>
      <c r="G71" s="572"/>
      <c r="H71" s="572"/>
      <c r="I71" s="572"/>
      <c r="J71" s="572"/>
      <c r="K71" s="572"/>
      <c r="L71" s="572"/>
      <c r="M71" s="572"/>
      <c r="N71" s="572"/>
      <c r="O71" s="572"/>
      <c r="P71" s="583"/>
    </row>
    <row r="72" spans="1:16" x14ac:dyDescent="0.25">
      <c r="A72" s="487"/>
      <c r="B72" s="465">
        <v>25</v>
      </c>
      <c r="C72" s="450" t="s">
        <v>172</v>
      </c>
      <c r="D72" s="266" t="s">
        <v>34</v>
      </c>
      <c r="E72" s="453"/>
      <c r="F72" s="312"/>
      <c r="G72" s="312"/>
      <c r="H72" s="452"/>
      <c r="I72" s="462">
        <v>1</v>
      </c>
      <c r="J72" s="452"/>
      <c r="K72" s="452"/>
      <c r="L72" s="452"/>
      <c r="M72" s="452"/>
      <c r="N72" s="452"/>
      <c r="O72" s="452"/>
      <c r="P72" s="466">
        <f t="shared" si="0"/>
        <v>1</v>
      </c>
    </row>
    <row r="73" spans="1:16" x14ac:dyDescent="0.25">
      <c r="A73" s="487"/>
      <c r="B73" s="465">
        <v>26</v>
      </c>
      <c r="C73" s="450" t="s">
        <v>173</v>
      </c>
      <c r="D73" s="266" t="s">
        <v>34</v>
      </c>
      <c r="E73" s="453"/>
      <c r="F73" s="312"/>
      <c r="G73" s="312"/>
      <c r="H73" s="452"/>
      <c r="I73" s="462">
        <v>1</v>
      </c>
      <c r="J73" s="452"/>
      <c r="K73" s="452"/>
      <c r="L73" s="452"/>
      <c r="M73" s="452"/>
      <c r="N73" s="452"/>
      <c r="O73" s="452"/>
      <c r="P73" s="466">
        <f t="shared" si="0"/>
        <v>1</v>
      </c>
    </row>
    <row r="74" spans="1:16" ht="28.5" x14ac:dyDescent="0.25">
      <c r="A74" s="487"/>
      <c r="B74" s="465">
        <v>27</v>
      </c>
      <c r="C74" s="450" t="s">
        <v>174</v>
      </c>
      <c r="D74" s="266" t="s">
        <v>34</v>
      </c>
      <c r="E74" s="453"/>
      <c r="F74" s="312"/>
      <c r="G74" s="312"/>
      <c r="H74" s="452"/>
      <c r="I74" s="462">
        <v>0.8</v>
      </c>
      <c r="J74" s="462">
        <v>0.2</v>
      </c>
      <c r="K74" s="452"/>
      <c r="L74" s="452"/>
      <c r="M74" s="452"/>
      <c r="N74" s="452"/>
      <c r="O74" s="452"/>
      <c r="P74" s="466">
        <f t="shared" si="0"/>
        <v>1</v>
      </c>
    </row>
    <row r="75" spans="1:16" ht="28.5" x14ac:dyDescent="0.25">
      <c r="A75" s="487"/>
      <c r="B75" s="465">
        <v>28</v>
      </c>
      <c r="C75" s="450" t="s">
        <v>175</v>
      </c>
      <c r="D75" s="266" t="s">
        <v>34</v>
      </c>
      <c r="E75" s="453"/>
      <c r="F75" s="312"/>
      <c r="G75" s="312"/>
      <c r="H75" s="452"/>
      <c r="I75" s="452"/>
      <c r="J75" s="452"/>
      <c r="K75" s="452"/>
      <c r="L75" s="452"/>
      <c r="M75" s="452"/>
      <c r="N75" s="452"/>
      <c r="O75" s="452"/>
      <c r="P75" s="466">
        <f t="shared" si="0"/>
        <v>0</v>
      </c>
    </row>
    <row r="76" spans="1:16" ht="28.5" x14ac:dyDescent="0.25">
      <c r="A76" s="487"/>
      <c r="B76" s="465">
        <v>29</v>
      </c>
      <c r="C76" s="450" t="s">
        <v>176</v>
      </c>
      <c r="D76" s="266" t="s">
        <v>34</v>
      </c>
      <c r="E76" s="453"/>
      <c r="F76" s="312"/>
      <c r="G76" s="312"/>
      <c r="H76" s="452"/>
      <c r="I76" s="452"/>
      <c r="J76" s="452"/>
      <c r="K76" s="452"/>
      <c r="L76" s="452"/>
      <c r="M76" s="452"/>
      <c r="N76" s="452"/>
      <c r="O76" s="452"/>
      <c r="P76" s="466">
        <f t="shared" si="0"/>
        <v>0</v>
      </c>
    </row>
    <row r="77" spans="1:16" ht="28.5" x14ac:dyDescent="0.25">
      <c r="A77" s="487"/>
      <c r="B77" s="465">
        <v>30</v>
      </c>
      <c r="C77" s="450" t="s">
        <v>177</v>
      </c>
      <c r="D77" s="266" t="s">
        <v>34</v>
      </c>
      <c r="E77" s="453"/>
      <c r="F77" s="312"/>
      <c r="G77" s="312"/>
      <c r="H77" s="452"/>
      <c r="I77" s="452"/>
      <c r="J77" s="452"/>
      <c r="K77" s="452"/>
      <c r="L77" s="452"/>
      <c r="M77" s="452"/>
      <c r="N77" s="452"/>
      <c r="O77" s="452"/>
      <c r="P77" s="466">
        <f t="shared" si="0"/>
        <v>0</v>
      </c>
    </row>
    <row r="78" spans="1:16" ht="28.5" x14ac:dyDescent="0.25">
      <c r="A78" s="487"/>
      <c r="B78" s="465">
        <v>31</v>
      </c>
      <c r="C78" s="450" t="s">
        <v>178</v>
      </c>
      <c r="D78" s="266" t="s">
        <v>34</v>
      </c>
      <c r="E78" s="453"/>
      <c r="F78" s="312"/>
      <c r="G78" s="312"/>
      <c r="H78" s="452"/>
      <c r="I78" s="452"/>
      <c r="J78" s="452"/>
      <c r="K78" s="452"/>
      <c r="L78" s="452"/>
      <c r="M78" s="452"/>
      <c r="N78" s="452"/>
      <c r="O78" s="452"/>
      <c r="P78" s="466">
        <f t="shared" si="0"/>
        <v>0</v>
      </c>
    </row>
    <row r="79" spans="1:16" x14ac:dyDescent="0.25">
      <c r="A79" s="487"/>
      <c r="B79" s="465">
        <v>32</v>
      </c>
      <c r="C79" s="450" t="s">
        <v>179</v>
      </c>
      <c r="D79" s="266" t="s">
        <v>34</v>
      </c>
      <c r="E79" s="453"/>
      <c r="F79" s="312"/>
      <c r="G79" s="312"/>
      <c r="H79" s="452"/>
      <c r="I79" s="452"/>
      <c r="J79" s="452"/>
      <c r="K79" s="452"/>
      <c r="L79" s="452"/>
      <c r="M79" s="452"/>
      <c r="N79" s="452"/>
      <c r="O79" s="452"/>
      <c r="P79" s="466">
        <f t="shared" si="0"/>
        <v>0</v>
      </c>
    </row>
    <row r="80" spans="1:16" x14ac:dyDescent="0.25">
      <c r="A80" s="487"/>
      <c r="B80" s="467" t="s">
        <v>295</v>
      </c>
      <c r="C80" s="450"/>
      <c r="D80" s="266" t="s">
        <v>254</v>
      </c>
      <c r="E80" s="453"/>
      <c r="F80" s="312"/>
      <c r="G80" s="312"/>
      <c r="H80" s="452"/>
      <c r="I80" s="452"/>
      <c r="J80" s="452"/>
      <c r="K80" s="452"/>
      <c r="L80" s="452"/>
      <c r="M80" s="452"/>
      <c r="N80" s="452"/>
      <c r="O80" s="452"/>
      <c r="P80" s="466"/>
    </row>
    <row r="81" spans="1:16" x14ac:dyDescent="0.25">
      <c r="A81" s="487"/>
      <c r="B81" s="465"/>
      <c r="C81" s="450"/>
      <c r="D81" s="266"/>
      <c r="E81" s="453"/>
      <c r="F81" s="312"/>
      <c r="G81" s="312"/>
      <c r="H81" s="452"/>
      <c r="I81" s="452"/>
      <c r="J81" s="452"/>
      <c r="K81" s="452"/>
      <c r="L81" s="452"/>
      <c r="M81" s="452"/>
      <c r="N81" s="452"/>
      <c r="O81" s="452"/>
      <c r="P81" s="466"/>
    </row>
    <row r="82" spans="1:16" x14ac:dyDescent="0.25">
      <c r="A82" s="487"/>
      <c r="B82" s="465"/>
      <c r="C82" s="450"/>
      <c r="D82" s="266"/>
      <c r="E82" s="453"/>
      <c r="F82" s="312"/>
      <c r="G82" s="312"/>
      <c r="H82" s="452"/>
      <c r="I82" s="452"/>
      <c r="J82" s="452"/>
      <c r="K82" s="452"/>
      <c r="L82" s="452"/>
      <c r="M82" s="452"/>
      <c r="N82" s="452"/>
      <c r="O82" s="452"/>
      <c r="P82" s="466"/>
    </row>
    <row r="83" spans="1:16" x14ac:dyDescent="0.25">
      <c r="A83" s="487"/>
      <c r="B83" s="465"/>
      <c r="C83" s="450"/>
      <c r="D83" s="266"/>
      <c r="E83" s="453"/>
      <c r="F83" s="312"/>
      <c r="G83" s="312"/>
      <c r="H83" s="452"/>
      <c r="I83" s="452"/>
      <c r="J83" s="452"/>
      <c r="K83" s="452"/>
      <c r="L83" s="452"/>
      <c r="M83" s="452"/>
      <c r="N83" s="452"/>
      <c r="O83" s="452"/>
      <c r="P83" s="466">
        <f t="shared" ref="P83:P106" si="1">SUM(H83:O83)</f>
        <v>0</v>
      </c>
    </row>
    <row r="84" spans="1:16" ht="25.5" customHeight="1" x14ac:dyDescent="0.25">
      <c r="A84" s="487"/>
      <c r="B84" s="582" t="s">
        <v>180</v>
      </c>
      <c r="C84" s="572"/>
      <c r="D84" s="572"/>
      <c r="E84" s="572"/>
      <c r="F84" s="572"/>
      <c r="G84" s="572"/>
      <c r="H84" s="572"/>
      <c r="I84" s="572"/>
      <c r="J84" s="572"/>
      <c r="K84" s="572"/>
      <c r="L84" s="572"/>
      <c r="M84" s="572"/>
      <c r="N84" s="572"/>
      <c r="O84" s="572"/>
      <c r="P84" s="583"/>
    </row>
    <row r="85" spans="1:16" x14ac:dyDescent="0.25">
      <c r="A85" s="487"/>
      <c r="B85" s="465">
        <v>33</v>
      </c>
      <c r="C85" s="450" t="s">
        <v>181</v>
      </c>
      <c r="D85" s="266" t="s">
        <v>34</v>
      </c>
      <c r="E85" s="453"/>
      <c r="F85" s="312"/>
      <c r="G85" s="312"/>
      <c r="H85" s="458"/>
      <c r="I85" s="458"/>
      <c r="J85" s="458"/>
      <c r="K85" s="458"/>
      <c r="L85" s="458"/>
      <c r="M85" s="458"/>
      <c r="N85" s="458"/>
      <c r="O85" s="458"/>
      <c r="P85" s="466">
        <f t="shared" si="1"/>
        <v>0</v>
      </c>
    </row>
    <row r="86" spans="1:16" x14ac:dyDescent="0.25">
      <c r="A86" s="487"/>
      <c r="B86" s="465">
        <v>34</v>
      </c>
      <c r="C86" s="450" t="s">
        <v>182</v>
      </c>
      <c r="D86" s="266" t="s">
        <v>34</v>
      </c>
      <c r="E86" s="453"/>
      <c r="F86" s="312"/>
      <c r="G86" s="312"/>
      <c r="H86" s="458"/>
      <c r="I86" s="458"/>
      <c r="J86" s="458"/>
      <c r="K86" s="458"/>
      <c r="L86" s="458"/>
      <c r="M86" s="458"/>
      <c r="N86" s="458"/>
      <c r="O86" s="458"/>
      <c r="P86" s="466">
        <f t="shared" si="1"/>
        <v>0</v>
      </c>
    </row>
    <row r="87" spans="1:16" x14ac:dyDescent="0.25">
      <c r="A87" s="487"/>
      <c r="B87" s="465">
        <v>35</v>
      </c>
      <c r="C87" s="450" t="s">
        <v>183</v>
      </c>
      <c r="D87" s="266" t="s">
        <v>34</v>
      </c>
      <c r="E87" s="453"/>
      <c r="F87" s="312"/>
      <c r="G87" s="312"/>
      <c r="H87" s="458"/>
      <c r="I87" s="458"/>
      <c r="J87" s="458"/>
      <c r="K87" s="458"/>
      <c r="L87" s="458"/>
      <c r="M87" s="458"/>
      <c r="N87" s="458"/>
      <c r="O87" s="458"/>
      <c r="P87" s="466">
        <f t="shared" si="1"/>
        <v>0</v>
      </c>
    </row>
    <row r="88" spans="1:16" x14ac:dyDescent="0.25">
      <c r="A88" s="487"/>
      <c r="B88" s="467" t="s">
        <v>295</v>
      </c>
      <c r="C88" s="450"/>
      <c r="D88" s="266" t="s">
        <v>254</v>
      </c>
      <c r="E88" s="453"/>
      <c r="F88" s="312"/>
      <c r="G88" s="312"/>
      <c r="H88" s="458"/>
      <c r="I88" s="458"/>
      <c r="J88" s="458"/>
      <c r="K88" s="458"/>
      <c r="L88" s="458"/>
      <c r="M88" s="458"/>
      <c r="N88" s="458"/>
      <c r="O88" s="458"/>
      <c r="P88" s="466"/>
    </row>
    <row r="89" spans="1:16" x14ac:dyDescent="0.25">
      <c r="A89" s="487"/>
      <c r="B89" s="465"/>
      <c r="C89" s="450"/>
      <c r="D89" s="266"/>
      <c r="E89" s="453"/>
      <c r="F89" s="312"/>
      <c r="G89" s="312"/>
      <c r="H89" s="458"/>
      <c r="I89" s="458"/>
      <c r="J89" s="458"/>
      <c r="K89" s="458"/>
      <c r="L89" s="458"/>
      <c r="M89" s="458"/>
      <c r="N89" s="458"/>
      <c r="O89" s="458"/>
      <c r="P89" s="466"/>
    </row>
    <row r="90" spans="1:16" x14ac:dyDescent="0.25">
      <c r="A90" s="487"/>
      <c r="B90" s="465"/>
      <c r="C90" s="450"/>
      <c r="D90" s="266"/>
      <c r="E90" s="453"/>
      <c r="F90" s="312"/>
      <c r="G90" s="312"/>
      <c r="H90" s="458"/>
      <c r="I90" s="458"/>
      <c r="J90" s="458"/>
      <c r="K90" s="458"/>
      <c r="L90" s="458"/>
      <c r="M90" s="458"/>
      <c r="N90" s="458"/>
      <c r="O90" s="458"/>
      <c r="P90" s="466"/>
    </row>
    <row r="91" spans="1:16" x14ac:dyDescent="0.25">
      <c r="A91" s="487"/>
      <c r="B91" s="465"/>
      <c r="C91" s="450"/>
      <c r="D91" s="266"/>
      <c r="E91" s="453"/>
      <c r="F91" s="312"/>
      <c r="G91" s="312"/>
      <c r="H91" s="458"/>
      <c r="I91" s="458"/>
      <c r="J91" s="458"/>
      <c r="K91" s="458"/>
      <c r="L91" s="458"/>
      <c r="M91" s="458"/>
      <c r="N91" s="458"/>
      <c r="O91" s="458"/>
      <c r="P91" s="466">
        <f t="shared" si="1"/>
        <v>0</v>
      </c>
    </row>
    <row r="92" spans="1:16" ht="24" customHeight="1" x14ac:dyDescent="0.25">
      <c r="A92" s="487"/>
      <c r="B92" s="582" t="s">
        <v>184</v>
      </c>
      <c r="C92" s="572"/>
      <c r="D92" s="572"/>
      <c r="E92" s="572"/>
      <c r="F92" s="572"/>
      <c r="G92" s="572"/>
      <c r="H92" s="572"/>
      <c r="I92" s="572"/>
      <c r="J92" s="572"/>
      <c r="K92" s="572"/>
      <c r="L92" s="572"/>
      <c r="M92" s="572"/>
      <c r="N92" s="572"/>
      <c r="O92" s="572"/>
      <c r="P92" s="583"/>
    </row>
    <row r="93" spans="1:16" ht="42.75" x14ac:dyDescent="0.25">
      <c r="A93" s="487"/>
      <c r="B93" s="465">
        <v>36</v>
      </c>
      <c r="C93" s="450" t="s">
        <v>185</v>
      </c>
      <c r="D93" s="266" t="s">
        <v>34</v>
      </c>
      <c r="E93" s="453"/>
      <c r="F93" s="312"/>
      <c r="G93" s="312"/>
      <c r="H93" s="458"/>
      <c r="I93" s="458"/>
      <c r="J93" s="458"/>
      <c r="K93" s="458"/>
      <c r="L93" s="458"/>
      <c r="M93" s="458"/>
      <c r="N93" s="458"/>
      <c r="O93" s="458"/>
      <c r="P93" s="466">
        <f t="shared" si="1"/>
        <v>0</v>
      </c>
    </row>
    <row r="94" spans="1:16" ht="28.5" x14ac:dyDescent="0.25">
      <c r="A94" s="487"/>
      <c r="B94" s="465">
        <v>37</v>
      </c>
      <c r="C94" s="450" t="s">
        <v>186</v>
      </c>
      <c r="D94" s="266" t="s">
        <v>34</v>
      </c>
      <c r="E94" s="453"/>
      <c r="F94" s="312"/>
      <c r="G94" s="312"/>
      <c r="H94" s="458"/>
      <c r="I94" s="458"/>
      <c r="J94" s="458"/>
      <c r="K94" s="458"/>
      <c r="L94" s="458"/>
      <c r="M94" s="458"/>
      <c r="N94" s="458"/>
      <c r="O94" s="458"/>
      <c r="P94" s="466">
        <f t="shared" si="1"/>
        <v>0</v>
      </c>
    </row>
    <row r="95" spans="1:16" x14ac:dyDescent="0.25">
      <c r="A95" s="487"/>
      <c r="B95" s="465">
        <v>38</v>
      </c>
      <c r="C95" s="450" t="s">
        <v>187</v>
      </c>
      <c r="D95" s="266" t="s">
        <v>34</v>
      </c>
      <c r="E95" s="453"/>
      <c r="F95" s="312"/>
      <c r="G95" s="312"/>
      <c r="H95" s="458"/>
      <c r="I95" s="458"/>
      <c r="J95" s="458"/>
      <c r="K95" s="458"/>
      <c r="L95" s="458"/>
      <c r="M95" s="458"/>
      <c r="N95" s="458"/>
      <c r="O95" s="458"/>
      <c r="P95" s="466">
        <f t="shared" si="1"/>
        <v>0</v>
      </c>
    </row>
    <row r="96" spans="1:16" ht="28.5" x14ac:dyDescent="0.25">
      <c r="A96" s="487"/>
      <c r="B96" s="465">
        <v>39</v>
      </c>
      <c r="C96" s="450" t="s">
        <v>188</v>
      </c>
      <c r="D96" s="266" t="s">
        <v>34</v>
      </c>
      <c r="E96" s="453"/>
      <c r="F96" s="312"/>
      <c r="G96" s="312"/>
      <c r="H96" s="458"/>
      <c r="I96" s="458"/>
      <c r="J96" s="458"/>
      <c r="K96" s="458"/>
      <c r="L96" s="458"/>
      <c r="M96" s="458"/>
      <c r="N96" s="458"/>
      <c r="O96" s="458"/>
      <c r="P96" s="466">
        <f t="shared" si="1"/>
        <v>0</v>
      </c>
    </row>
    <row r="97" spans="1:16" ht="28.5" x14ac:dyDescent="0.25">
      <c r="A97" s="487"/>
      <c r="B97" s="465">
        <v>40</v>
      </c>
      <c r="C97" s="450" t="s">
        <v>189</v>
      </c>
      <c r="D97" s="266" t="s">
        <v>34</v>
      </c>
      <c r="E97" s="453"/>
      <c r="F97" s="312"/>
      <c r="G97" s="312"/>
      <c r="H97" s="458"/>
      <c r="I97" s="458"/>
      <c r="J97" s="458"/>
      <c r="K97" s="458"/>
      <c r="L97" s="458"/>
      <c r="M97" s="458"/>
      <c r="N97" s="458"/>
      <c r="O97" s="458"/>
      <c r="P97" s="466">
        <f t="shared" si="1"/>
        <v>0</v>
      </c>
    </row>
    <row r="98" spans="1:16" ht="28.5" x14ac:dyDescent="0.25">
      <c r="A98" s="487"/>
      <c r="B98" s="465">
        <v>41</v>
      </c>
      <c r="C98" s="450" t="s">
        <v>190</v>
      </c>
      <c r="D98" s="266" t="s">
        <v>34</v>
      </c>
      <c r="E98" s="453"/>
      <c r="F98" s="312"/>
      <c r="G98" s="312"/>
      <c r="H98" s="458"/>
      <c r="I98" s="458"/>
      <c r="J98" s="458"/>
      <c r="K98" s="458"/>
      <c r="L98" s="458"/>
      <c r="M98" s="458"/>
      <c r="N98" s="458"/>
      <c r="O98" s="458"/>
      <c r="P98" s="466">
        <f t="shared" si="1"/>
        <v>0</v>
      </c>
    </row>
    <row r="99" spans="1:16" ht="28.5" x14ac:dyDescent="0.25">
      <c r="A99" s="487"/>
      <c r="B99" s="465">
        <v>42</v>
      </c>
      <c r="C99" s="450" t="s">
        <v>191</v>
      </c>
      <c r="D99" s="266" t="s">
        <v>34</v>
      </c>
      <c r="E99" s="453"/>
      <c r="F99" s="312"/>
      <c r="G99" s="312"/>
      <c r="H99" s="458"/>
      <c r="I99" s="458"/>
      <c r="J99" s="458"/>
      <c r="K99" s="458"/>
      <c r="L99" s="458"/>
      <c r="M99" s="458"/>
      <c r="N99" s="458"/>
      <c r="O99" s="458"/>
      <c r="P99" s="466">
        <f t="shared" si="1"/>
        <v>0</v>
      </c>
    </row>
    <row r="100" spans="1:16" x14ac:dyDescent="0.25">
      <c r="A100" s="487"/>
      <c r="B100" s="465">
        <v>43</v>
      </c>
      <c r="C100" s="450" t="s">
        <v>192</v>
      </c>
      <c r="D100" s="266" t="s">
        <v>34</v>
      </c>
      <c r="E100" s="453"/>
      <c r="F100" s="312"/>
      <c r="G100" s="312"/>
      <c r="H100" s="458"/>
      <c r="I100" s="458"/>
      <c r="J100" s="458"/>
      <c r="K100" s="458"/>
      <c r="L100" s="458"/>
      <c r="M100" s="458"/>
      <c r="N100" s="458"/>
      <c r="O100" s="458"/>
      <c r="P100" s="466">
        <f t="shared" si="1"/>
        <v>0</v>
      </c>
    </row>
    <row r="101" spans="1:16" ht="42.75" x14ac:dyDescent="0.25">
      <c r="A101" s="487"/>
      <c r="B101" s="465">
        <v>44</v>
      </c>
      <c r="C101" s="450" t="s">
        <v>193</v>
      </c>
      <c r="D101" s="266" t="s">
        <v>34</v>
      </c>
      <c r="E101" s="453"/>
      <c r="F101" s="312"/>
      <c r="G101" s="312"/>
      <c r="H101" s="458"/>
      <c r="I101" s="458"/>
      <c r="J101" s="458"/>
      <c r="K101" s="458"/>
      <c r="L101" s="458"/>
      <c r="M101" s="458"/>
      <c r="N101" s="458"/>
      <c r="O101" s="458"/>
      <c r="P101" s="466">
        <f t="shared" si="1"/>
        <v>0</v>
      </c>
    </row>
    <row r="102" spans="1:16" ht="28.5" x14ac:dyDescent="0.25">
      <c r="A102" s="487"/>
      <c r="B102" s="465">
        <v>45</v>
      </c>
      <c r="C102" s="450" t="s">
        <v>194</v>
      </c>
      <c r="D102" s="266" t="s">
        <v>34</v>
      </c>
      <c r="E102" s="453"/>
      <c r="F102" s="312"/>
      <c r="G102" s="312"/>
      <c r="H102" s="458"/>
      <c r="I102" s="458"/>
      <c r="J102" s="458"/>
      <c r="K102" s="458"/>
      <c r="L102" s="458"/>
      <c r="M102" s="458"/>
      <c r="N102" s="458"/>
      <c r="O102" s="458"/>
      <c r="P102" s="466">
        <f t="shared" si="1"/>
        <v>0</v>
      </c>
    </row>
    <row r="103" spans="1:16" ht="28.5" x14ac:dyDescent="0.25">
      <c r="A103" s="487"/>
      <c r="B103" s="465">
        <v>46</v>
      </c>
      <c r="C103" s="450" t="s">
        <v>195</v>
      </c>
      <c r="D103" s="266" t="s">
        <v>34</v>
      </c>
      <c r="E103" s="453"/>
      <c r="F103" s="312"/>
      <c r="G103" s="312"/>
      <c r="H103" s="458"/>
      <c r="I103" s="458"/>
      <c r="J103" s="458"/>
      <c r="K103" s="458"/>
      <c r="L103" s="458"/>
      <c r="M103" s="458"/>
      <c r="N103" s="458"/>
      <c r="O103" s="458"/>
      <c r="P103" s="466">
        <f t="shared" si="1"/>
        <v>0</v>
      </c>
    </row>
    <row r="104" spans="1:16" ht="28.5" x14ac:dyDescent="0.25">
      <c r="A104" s="487"/>
      <c r="B104" s="465">
        <v>47</v>
      </c>
      <c r="C104" s="450" t="s">
        <v>196</v>
      </c>
      <c r="D104" s="266" t="s">
        <v>34</v>
      </c>
      <c r="E104" s="453"/>
      <c r="F104" s="312"/>
      <c r="G104" s="312"/>
      <c r="H104" s="458"/>
      <c r="I104" s="458"/>
      <c r="J104" s="458"/>
      <c r="K104" s="458"/>
      <c r="L104" s="458"/>
      <c r="M104" s="458"/>
      <c r="N104" s="458"/>
      <c r="O104" s="458"/>
      <c r="P104" s="466">
        <f t="shared" si="1"/>
        <v>0</v>
      </c>
    </row>
    <row r="105" spans="1:16" ht="28.5" x14ac:dyDescent="0.25">
      <c r="A105" s="487"/>
      <c r="B105" s="465">
        <v>48</v>
      </c>
      <c r="C105" s="450" t="s">
        <v>197</v>
      </c>
      <c r="D105" s="266" t="s">
        <v>34</v>
      </c>
      <c r="E105" s="453"/>
      <c r="F105" s="312"/>
      <c r="G105" s="312"/>
      <c r="H105" s="458"/>
      <c r="I105" s="458"/>
      <c r="J105" s="458"/>
      <c r="K105" s="458"/>
      <c r="L105" s="458"/>
      <c r="M105" s="458"/>
      <c r="N105" s="458"/>
      <c r="O105" s="458"/>
      <c r="P105" s="466">
        <f t="shared" si="1"/>
        <v>0</v>
      </c>
    </row>
    <row r="106" spans="1:16" ht="28.5" x14ac:dyDescent="0.25">
      <c r="A106" s="487"/>
      <c r="B106" s="465">
        <v>49</v>
      </c>
      <c r="C106" s="450" t="s">
        <v>198</v>
      </c>
      <c r="D106" s="266" t="s">
        <v>34</v>
      </c>
      <c r="E106" s="453"/>
      <c r="F106" s="312"/>
      <c r="G106" s="312"/>
      <c r="H106" s="458"/>
      <c r="I106" s="458"/>
      <c r="J106" s="458"/>
      <c r="K106" s="458"/>
      <c r="L106" s="458"/>
      <c r="M106" s="458"/>
      <c r="N106" s="458"/>
      <c r="O106" s="458"/>
      <c r="P106" s="466">
        <f t="shared" si="1"/>
        <v>0</v>
      </c>
    </row>
    <row r="107" spans="1:16" x14ac:dyDescent="0.25">
      <c r="A107" s="487"/>
      <c r="B107" s="467" t="s">
        <v>295</v>
      </c>
      <c r="C107" s="450"/>
      <c r="D107" s="266" t="s">
        <v>254</v>
      </c>
      <c r="E107" s="453"/>
      <c r="F107" s="312"/>
      <c r="G107" s="312"/>
      <c r="H107" s="458"/>
      <c r="I107" s="458"/>
      <c r="J107" s="458"/>
      <c r="K107" s="458"/>
      <c r="L107" s="458"/>
      <c r="M107" s="458"/>
      <c r="N107" s="458"/>
      <c r="O107" s="458"/>
      <c r="P107" s="466"/>
    </row>
    <row r="108" spans="1:16" x14ac:dyDescent="0.25">
      <c r="A108" s="487"/>
      <c r="B108" s="465"/>
      <c r="C108" s="450"/>
      <c r="D108" s="266"/>
      <c r="E108" s="453"/>
      <c r="F108" s="312"/>
      <c r="G108" s="312"/>
      <c r="H108" s="458"/>
      <c r="I108" s="458"/>
      <c r="J108" s="458"/>
      <c r="K108" s="458"/>
      <c r="L108" s="458"/>
      <c r="M108" s="458"/>
      <c r="N108" s="458"/>
      <c r="O108" s="458"/>
      <c r="P108" s="466"/>
    </row>
    <row r="109" spans="1:16" x14ac:dyDescent="0.25">
      <c r="A109" s="487"/>
      <c r="B109" s="465"/>
      <c r="C109" s="450"/>
      <c r="D109" s="266"/>
      <c r="E109" s="453"/>
      <c r="F109" s="312"/>
      <c r="G109" s="312"/>
      <c r="H109" s="458"/>
      <c r="I109" s="458"/>
      <c r="J109" s="458"/>
      <c r="K109" s="458"/>
      <c r="L109" s="458"/>
      <c r="M109" s="458"/>
      <c r="N109" s="458"/>
      <c r="O109" s="458"/>
      <c r="P109" s="466"/>
    </row>
    <row r="110" spans="1:16" x14ac:dyDescent="0.25">
      <c r="A110" s="487"/>
      <c r="B110" s="465"/>
      <c r="C110" s="450"/>
      <c r="D110" s="266"/>
      <c r="E110" s="453"/>
      <c r="F110" s="312"/>
      <c r="G110" s="312"/>
      <c r="H110" s="458"/>
      <c r="I110" s="458"/>
      <c r="J110" s="458"/>
      <c r="K110" s="458"/>
      <c r="L110" s="458"/>
      <c r="M110" s="458"/>
      <c r="N110" s="458"/>
      <c r="O110" s="458"/>
      <c r="P110" s="466"/>
    </row>
    <row r="111" spans="1:16" x14ac:dyDescent="0.25">
      <c r="B111" s="388"/>
      <c r="C111" s="573" t="s">
        <v>221</v>
      </c>
      <c r="D111" s="573"/>
      <c r="E111" s="389"/>
      <c r="F111" s="390"/>
      <c r="G111" s="390"/>
      <c r="H111" s="391">
        <f>SUM(F17*H17,F18*H18,F19*H19,F20*H20,F21*H21,F22*H22,F46*H46,F63*H63,F64*H64,F65*H65,F66*H66)</f>
        <v>0</v>
      </c>
      <c r="I111" s="391">
        <f>SUM(F28*I28,F29*I29,F30*I30,F31*I31,F32*I32,F72*I72,F73*I73,F74*I74,F75*I75,F76*I76,F77*I77,F78*I78,F79*I79,F85*I85,F86*I86,F87*I87)</f>
        <v>0</v>
      </c>
      <c r="J111" s="392"/>
      <c r="K111" s="389"/>
      <c r="L111" s="389"/>
      <c r="M111" s="389"/>
      <c r="N111" s="391"/>
      <c r="O111" s="389"/>
      <c r="P111" s="393">
        <f>SUM(H111:O111)</f>
        <v>0</v>
      </c>
    </row>
    <row r="112" spans="1:16" x14ac:dyDescent="0.25">
      <c r="B112" s="288"/>
      <c r="C112" s="559" t="s">
        <v>261</v>
      </c>
      <c r="D112" s="559"/>
      <c r="E112" s="282"/>
      <c r="F112" s="280"/>
      <c r="G112" s="280"/>
      <c r="H112" s="282"/>
      <c r="I112" s="282"/>
      <c r="J112" s="283">
        <f>SUM(E28*G28*J28,E29*G29*J29,E30*G30*J30,E31*G31,J31*E32*G32*J32,E38*G38*J38,E39*G39*J39,E40*G40*J40)</f>
        <v>0</v>
      </c>
      <c r="K112" s="283">
        <f>SUM(E28*G28*K28,E29*G29*K29,E30*G30*K30,E31*G31*K31,E32*G32*K32,E38*G38*K38,E39*G39*K39,E40*G40*K40)</f>
        <v>0</v>
      </c>
      <c r="L112" s="283"/>
      <c r="M112" s="283"/>
      <c r="N112" s="282"/>
      <c r="O112" s="282"/>
      <c r="P112" s="289">
        <f>SUM(H112:O112)</f>
        <v>0</v>
      </c>
    </row>
    <row r="113" spans="2:16" x14ac:dyDescent="0.25">
      <c r="B113" s="288"/>
      <c r="C113" s="559" t="s">
        <v>262</v>
      </c>
      <c r="D113" s="559"/>
      <c r="E113" s="282"/>
      <c r="F113" s="280"/>
      <c r="G113" s="280"/>
      <c r="H113" s="282"/>
      <c r="I113" s="282"/>
      <c r="J113" s="283">
        <f>J112-(E32*G32*J32)</f>
        <v>0</v>
      </c>
      <c r="K113" s="282">
        <f>K112-(E32*G32*K32)</f>
        <v>0</v>
      </c>
      <c r="L113" s="282"/>
      <c r="M113" s="282"/>
      <c r="N113" s="282"/>
      <c r="O113" s="282"/>
      <c r="P113" s="289"/>
    </row>
    <row r="114" spans="2:16" x14ac:dyDescent="0.25">
      <c r="B114" s="290"/>
      <c r="C114" s="574"/>
      <c r="D114" s="574"/>
      <c r="E114" s="275"/>
      <c r="F114" s="273"/>
      <c r="G114" s="273"/>
      <c r="H114" s="275"/>
      <c r="I114" s="275"/>
      <c r="J114" s="275"/>
      <c r="K114" s="275"/>
      <c r="L114" s="275"/>
      <c r="M114" s="275"/>
      <c r="N114" s="275"/>
      <c r="O114" s="275"/>
      <c r="P114" s="291"/>
    </row>
    <row r="115" spans="2:16" x14ac:dyDescent="0.25">
      <c r="B115" s="290"/>
      <c r="C115" s="274"/>
      <c r="D115" s="275"/>
      <c r="E115" s="275"/>
      <c r="F115" s="273"/>
      <c r="G115" s="273"/>
      <c r="H115" s="275"/>
      <c r="I115" s="275"/>
      <c r="J115" s="275"/>
      <c r="K115" s="275"/>
      <c r="L115" s="275"/>
      <c r="M115" s="275"/>
      <c r="N115" s="275"/>
      <c r="O115" s="275"/>
      <c r="P115" s="291"/>
    </row>
    <row r="116" spans="2:16" x14ac:dyDescent="0.25">
      <c r="B116" s="415"/>
      <c r="C116" s="557" t="s">
        <v>329</v>
      </c>
      <c r="D116" s="557"/>
      <c r="E116" s="266"/>
      <c r="F116" s="277"/>
      <c r="G116" s="266"/>
      <c r="H116" s="278" t="e">
        <f>'3.  Distribution Rates'!#REF!</f>
        <v>#REF!</v>
      </c>
      <c r="I116" s="278" t="e">
        <f>'3.  Distribution Rates'!#REF!</f>
        <v>#REF!</v>
      </c>
      <c r="J116" s="278" t="e">
        <f>'3.  Distribution Rates'!#REF!</f>
        <v>#REF!</v>
      </c>
      <c r="K116" s="278" t="e">
        <f>'3.  Distribution Rates'!#REF!</f>
        <v>#REF!</v>
      </c>
      <c r="L116" s="278" t="e">
        <f>'3.  Distribution Rates'!#REF!</f>
        <v>#REF!</v>
      </c>
      <c r="M116" s="278" t="e">
        <f>'3.  Distribution Rates'!#REF!</f>
        <v>#REF!</v>
      </c>
      <c r="N116" s="278" t="e">
        <f>'3.  Distribution Rates'!#REF!</f>
        <v>#REF!</v>
      </c>
      <c r="O116" s="278"/>
      <c r="P116" s="416"/>
    </row>
    <row r="117" spans="2:16" x14ac:dyDescent="0.25">
      <c r="B117" s="415"/>
      <c r="C117" s="557" t="s">
        <v>297</v>
      </c>
      <c r="D117" s="557"/>
      <c r="E117" s="275"/>
      <c r="F117" s="277"/>
      <c r="G117" s="277"/>
      <c r="H117" s="312"/>
      <c r="I117" s="312"/>
      <c r="J117" s="312"/>
      <c r="K117" s="312"/>
      <c r="L117" s="312"/>
      <c r="M117" s="312"/>
      <c r="N117" s="312"/>
      <c r="O117" s="266"/>
      <c r="P117" s="292">
        <f>SUM(H117:O117)</f>
        <v>0</v>
      </c>
    </row>
    <row r="118" spans="2:16" x14ac:dyDescent="0.25">
      <c r="B118" s="415"/>
      <c r="C118" s="557" t="s">
        <v>298</v>
      </c>
      <c r="D118" s="557"/>
      <c r="E118" s="275"/>
      <c r="F118" s="277"/>
      <c r="G118" s="277"/>
      <c r="H118" s="312"/>
      <c r="I118" s="312"/>
      <c r="J118" s="312"/>
      <c r="K118" s="312"/>
      <c r="L118" s="312"/>
      <c r="M118" s="312"/>
      <c r="N118" s="312"/>
      <c r="O118" s="266"/>
      <c r="P118" s="292">
        <f>SUM(H118:O118)</f>
        <v>0</v>
      </c>
    </row>
    <row r="119" spans="2:16" x14ac:dyDescent="0.25">
      <c r="B119" s="415"/>
      <c r="C119" s="557" t="s">
        <v>299</v>
      </c>
      <c r="D119" s="557"/>
      <c r="E119" s="275"/>
      <c r="F119" s="277"/>
      <c r="G119" s="277"/>
      <c r="H119" s="312"/>
      <c r="I119" s="312"/>
      <c r="J119" s="312"/>
      <c r="K119" s="312"/>
      <c r="L119" s="312"/>
      <c r="M119" s="312"/>
      <c r="N119" s="312"/>
      <c r="O119" s="266"/>
      <c r="P119" s="292">
        <f t="shared" ref="P119" si="2">SUM(H119:O119)</f>
        <v>0</v>
      </c>
    </row>
    <row r="120" spans="2:16" x14ac:dyDescent="0.25">
      <c r="B120" s="415"/>
      <c r="C120" s="557" t="s">
        <v>300</v>
      </c>
      <c r="D120" s="557"/>
      <c r="E120" s="275"/>
      <c r="F120" s="277"/>
      <c r="G120" s="277"/>
      <c r="H120" s="312"/>
      <c r="I120" s="312"/>
      <c r="J120" s="312"/>
      <c r="K120" s="312"/>
      <c r="L120" s="312"/>
      <c r="M120" s="312"/>
      <c r="N120" s="312"/>
      <c r="O120" s="266"/>
      <c r="P120" s="292">
        <f>SUM(H120:O120)</f>
        <v>0</v>
      </c>
    </row>
    <row r="121" spans="2:16" x14ac:dyDescent="0.25">
      <c r="B121" s="415"/>
      <c r="C121" s="557" t="s">
        <v>301</v>
      </c>
      <c r="D121" s="557"/>
      <c r="E121" s="275"/>
      <c r="F121" s="277"/>
      <c r="G121" s="277"/>
      <c r="H121" s="412" t="e">
        <f>'5.  2015 LRAM'!H129*H116</f>
        <v>#REF!</v>
      </c>
      <c r="I121" s="412" t="e">
        <f>'5.  2015 LRAM'!I129*I116</f>
        <v>#REF!</v>
      </c>
      <c r="J121" s="412" t="e">
        <f>'5.  2015 LRAM'!J129*J116</f>
        <v>#REF!</v>
      </c>
      <c r="K121" s="412" t="e">
        <f>'5.  2015 LRAM'!K129*K116</f>
        <v>#REF!</v>
      </c>
      <c r="L121" s="412" t="e">
        <f>'5.  2015 LRAM'!L129*L116</f>
        <v>#REF!</v>
      </c>
      <c r="M121" s="412" t="e">
        <f>'5.  2015 LRAM'!M129*M116</f>
        <v>#REF!</v>
      </c>
      <c r="N121" s="412" t="e">
        <f>'5.  2015 LRAM'!N129*N116</f>
        <v>#REF!</v>
      </c>
      <c r="O121" s="266"/>
      <c r="P121" s="292" t="e">
        <f t="shared" ref="P121:P122" si="3">SUM(H121:O121)</f>
        <v>#REF!</v>
      </c>
    </row>
    <row r="122" spans="2:16" x14ac:dyDescent="0.25">
      <c r="B122" s="415"/>
      <c r="C122" s="557" t="s">
        <v>302</v>
      </c>
      <c r="D122" s="557"/>
      <c r="E122" s="275"/>
      <c r="F122" s="277"/>
      <c r="G122" s="277"/>
      <c r="H122" s="412" t="e">
        <f>'5-b. 2016 LRAM'!H127*H116</f>
        <v>#DIV/0!</v>
      </c>
      <c r="I122" s="412" t="e">
        <f>'5-b. 2016 LRAM'!I127*I116</f>
        <v>#DIV/0!</v>
      </c>
      <c r="J122" s="412" t="e">
        <f>'5-b. 2016 LRAM'!J127*J116</f>
        <v>#DIV/0!</v>
      </c>
      <c r="K122" s="412" t="e">
        <f>'5-b. 2016 LRAM'!K127*K116</f>
        <v>#DIV/0!</v>
      </c>
      <c r="L122" s="412" t="e">
        <f>'5-b. 2016 LRAM'!L127*L116</f>
        <v>#REF!</v>
      </c>
      <c r="M122" s="412" t="e">
        <f>'5-b. 2016 LRAM'!M127*M116</f>
        <v>#REF!</v>
      </c>
      <c r="N122" s="412" t="e">
        <f>'5-b. 2016 LRAM'!N127*N116</f>
        <v>#REF!</v>
      </c>
      <c r="O122" s="266"/>
      <c r="P122" s="292" t="e">
        <f t="shared" si="3"/>
        <v>#DIV/0!</v>
      </c>
    </row>
    <row r="123" spans="2:16" x14ac:dyDescent="0.25">
      <c r="B123" s="415"/>
      <c r="C123" s="557" t="s">
        <v>303</v>
      </c>
      <c r="D123" s="557"/>
      <c r="E123" s="275"/>
      <c r="F123" s="277"/>
      <c r="G123" s="277"/>
      <c r="H123" s="412" t="e">
        <f>'5-c.  2017 LRAM'!H128*H116</f>
        <v>#DIV/0!</v>
      </c>
      <c r="I123" s="412" t="e">
        <f>'5-c.  2017 LRAM'!I128*I116</f>
        <v>#DIV/0!</v>
      </c>
      <c r="J123" s="412" t="e">
        <f>'5-c.  2017 LRAM'!J128*J116</f>
        <v>#DIV/0!</v>
      </c>
      <c r="K123" s="412" t="e">
        <f>'5-c.  2017 LRAM'!K128*K116</f>
        <v>#DIV/0!</v>
      </c>
      <c r="L123" s="412" t="e">
        <f>'5-c.  2017 LRAM'!L128*L116</f>
        <v>#REF!</v>
      </c>
      <c r="M123" s="412" t="e">
        <f>'5-c.  2017 LRAM'!M128*M116</f>
        <v>#REF!</v>
      </c>
      <c r="N123" s="412" t="e">
        <f>'5-c.  2017 LRAM'!N128*N116</f>
        <v>#DIV/0!</v>
      </c>
      <c r="O123" s="266"/>
      <c r="P123" s="292" t="e">
        <f>SUM(H123:O123)</f>
        <v>#DIV/0!</v>
      </c>
    </row>
    <row r="124" spans="2:16" x14ac:dyDescent="0.25">
      <c r="B124" s="415"/>
      <c r="C124" s="557" t="s">
        <v>304</v>
      </c>
      <c r="D124" s="557"/>
      <c r="E124" s="275"/>
      <c r="F124" s="277"/>
      <c r="G124" s="277"/>
      <c r="H124" s="412" t="e">
        <f>'5-d.  2018 LRAM'!H127*H116</f>
        <v>#DIV/0!</v>
      </c>
      <c r="I124" s="412" t="e">
        <f>'5-d.  2018 LRAM'!I127*I116</f>
        <v>#DIV/0!</v>
      </c>
      <c r="J124" s="412" t="e">
        <f>'5-d.  2018 LRAM'!J127*J116</f>
        <v>#DIV/0!</v>
      </c>
      <c r="K124" s="412" t="e">
        <f>'5-d.  2018 LRAM'!K127*K116</f>
        <v>#DIV/0!</v>
      </c>
      <c r="L124" s="412" t="e">
        <f>'5-d.  2018 LRAM'!L127*L116</f>
        <v>#REF!</v>
      </c>
      <c r="M124" s="412" t="e">
        <f>'5-d.  2018 LRAM'!M127*M116</f>
        <v>#REF!</v>
      </c>
      <c r="N124" s="412" t="e">
        <f>'5-d.  2018 LRAM'!N127*N116</f>
        <v>#REF!</v>
      </c>
      <c r="O124" s="266"/>
      <c r="P124" s="292" t="e">
        <f t="shared" ref="P124:P125" si="4">SUM(H124:O124)</f>
        <v>#DIV/0!</v>
      </c>
    </row>
    <row r="125" spans="2:16" x14ac:dyDescent="0.25">
      <c r="B125" s="415"/>
      <c r="C125" s="557" t="s">
        <v>305</v>
      </c>
      <c r="D125" s="557"/>
      <c r="E125" s="275"/>
      <c r="F125" s="277"/>
      <c r="G125" s="277"/>
      <c r="H125" s="412" t="e">
        <f>H111*H116</f>
        <v>#REF!</v>
      </c>
      <c r="I125" s="412" t="e">
        <f>I111*I116</f>
        <v>#REF!</v>
      </c>
      <c r="J125" s="412" t="e">
        <f>J112*J116</f>
        <v>#REF!</v>
      </c>
      <c r="K125" s="412" t="e">
        <f>K112*K116</f>
        <v>#REF!</v>
      </c>
      <c r="L125" s="412" t="e">
        <f>L112*L116</f>
        <v>#REF!</v>
      </c>
      <c r="M125" s="412" t="e">
        <f>M112*M116</f>
        <v>#REF!</v>
      </c>
      <c r="N125" s="412" t="e">
        <f>N111*N116</f>
        <v>#REF!</v>
      </c>
      <c r="O125" s="266"/>
      <c r="P125" s="292" t="e">
        <f t="shared" si="4"/>
        <v>#REF!</v>
      </c>
    </row>
    <row r="126" spans="2:16" x14ac:dyDescent="0.25">
      <c r="B126" s="290"/>
      <c r="C126" s="413" t="s">
        <v>296</v>
      </c>
      <c r="D126" s="275"/>
      <c r="E126" s="275"/>
      <c r="F126" s="273"/>
      <c r="G126" s="273"/>
      <c r="H126" s="279" t="e">
        <f t="shared" ref="H126:N126" si="5">SUM(H117:H125)</f>
        <v>#REF!</v>
      </c>
      <c r="I126" s="279" t="e">
        <f t="shared" si="5"/>
        <v>#REF!</v>
      </c>
      <c r="J126" s="279" t="e">
        <f t="shared" si="5"/>
        <v>#REF!</v>
      </c>
      <c r="K126" s="279" t="e">
        <f t="shared" si="5"/>
        <v>#REF!</v>
      </c>
      <c r="L126" s="279" t="e">
        <f t="shared" si="5"/>
        <v>#REF!</v>
      </c>
      <c r="M126" s="279" t="e">
        <f t="shared" si="5"/>
        <v>#REF!</v>
      </c>
      <c r="N126" s="279" t="e">
        <f t="shared" si="5"/>
        <v>#REF!</v>
      </c>
      <c r="O126" s="275"/>
      <c r="P126" s="293" t="e">
        <f>SUM(P117:P125)</f>
        <v>#REF!</v>
      </c>
    </row>
    <row r="127" spans="2:16" x14ac:dyDescent="0.25">
      <c r="B127" s="290"/>
      <c r="C127" s="413"/>
      <c r="D127" s="275"/>
      <c r="E127" s="275"/>
      <c r="F127" s="273"/>
      <c r="G127" s="273"/>
      <c r="H127" s="279"/>
      <c r="I127" s="279"/>
      <c r="J127" s="279"/>
      <c r="K127" s="279"/>
      <c r="L127" s="279"/>
      <c r="M127" s="279"/>
      <c r="N127" s="279"/>
      <c r="O127" s="275"/>
      <c r="P127" s="293"/>
    </row>
    <row r="128" spans="2:16" x14ac:dyDescent="0.25">
      <c r="B128" s="460"/>
      <c r="C128" s="558" t="s">
        <v>306</v>
      </c>
      <c r="D128" s="558"/>
      <c r="E128" s="461"/>
      <c r="F128" s="354"/>
      <c r="G128" s="354"/>
      <c r="H128" s="439" t="e">
        <f>H111*'6.  Persistence Rates'!$I$48</f>
        <v>#DIV/0!</v>
      </c>
      <c r="I128" s="439" t="e">
        <f>I111*'6.  Persistence Rates'!$I$48</f>
        <v>#DIV/0!</v>
      </c>
      <c r="J128" s="439" t="e">
        <f>J112*'6.  Persistence Rates'!$R$48</f>
        <v>#DIV/0!</v>
      </c>
      <c r="K128" s="439" t="e">
        <f>K112*'6.  Persistence Rates'!$R$48</f>
        <v>#DIV/0!</v>
      </c>
      <c r="L128" s="439" t="e">
        <f>L112*'6.  Persistence Rates'!$R$48</f>
        <v>#DIV/0!</v>
      </c>
      <c r="M128" s="439" t="e">
        <f>M112*'6.  Persistence Rates'!$R$48</f>
        <v>#DIV/0!</v>
      </c>
      <c r="N128" s="439" t="e">
        <f>N111*'6.  Persistence Rates'!$I$48</f>
        <v>#DIV/0!</v>
      </c>
      <c r="O128" s="354"/>
      <c r="P128" s="434"/>
    </row>
  </sheetData>
  <mergeCells count="35">
    <mergeCell ref="H13:P13"/>
    <mergeCell ref="C114:D114"/>
    <mergeCell ref="C13:C14"/>
    <mergeCell ref="B13:B14"/>
    <mergeCell ref="E9:F9"/>
    <mergeCell ref="E10:F10"/>
    <mergeCell ref="E13:E14"/>
    <mergeCell ref="C113:D113"/>
    <mergeCell ref="B15:P15"/>
    <mergeCell ref="B16:P16"/>
    <mergeCell ref="B62:P62"/>
    <mergeCell ref="B37:P37"/>
    <mergeCell ref="B84:P84"/>
    <mergeCell ref="B71:P71"/>
    <mergeCell ref="B27:P27"/>
    <mergeCell ref="B2:P2"/>
    <mergeCell ref="C128:D128"/>
    <mergeCell ref="C125:D125"/>
    <mergeCell ref="D13:D14"/>
    <mergeCell ref="C122:D122"/>
    <mergeCell ref="C123:D123"/>
    <mergeCell ref="C124:D124"/>
    <mergeCell ref="C121:D121"/>
    <mergeCell ref="C116:D116"/>
    <mergeCell ref="C117:D117"/>
    <mergeCell ref="C118:D118"/>
    <mergeCell ref="C119:D119"/>
    <mergeCell ref="C120:D120"/>
    <mergeCell ref="B60:P60"/>
    <mergeCell ref="E4:P4"/>
    <mergeCell ref="C112:D112"/>
    <mergeCell ref="B45:P45"/>
    <mergeCell ref="B51:P51"/>
    <mergeCell ref="C111:D111"/>
    <mergeCell ref="B92:P92"/>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7"/>
  <sheetViews>
    <sheetView zoomScale="90" zoomScaleNormal="90" workbookViewId="0">
      <pane ySplit="14" topLeftCell="A15" activePane="bottomLeft" state="frozen"/>
      <selection pane="bottomLeft" activeCell="B13" sqref="B13:B14"/>
    </sheetView>
  </sheetViews>
  <sheetFormatPr defaultRowHeight="15" outlineLevelRow="1" x14ac:dyDescent="0.25"/>
  <cols>
    <col min="1" max="1" width="6.42578125" style="71" customWidth="1"/>
    <col min="2" max="2" width="5.140625" style="71" customWidth="1"/>
    <col min="3" max="3" width="44.28515625" style="476" customWidth="1"/>
    <col min="4" max="4" width="12.28515625" style="477" customWidth="1"/>
    <col min="5" max="5" width="13.28515625" style="477" customWidth="1"/>
    <col min="6" max="7" width="19.42578125" style="71" customWidth="1"/>
    <col min="8" max="14" width="12.7109375" style="71" customWidth="1"/>
    <col min="15" max="15" width="8.140625" style="71" customWidth="1"/>
    <col min="16" max="16" width="11.28515625" style="71" customWidth="1"/>
    <col min="17" max="17" width="13.140625" style="71" customWidth="1"/>
    <col min="18" max="16384" width="9.140625" style="71"/>
  </cols>
  <sheetData>
    <row r="2" spans="1:18" ht="18.75" customHeight="1" x14ac:dyDescent="0.3">
      <c r="B2" s="607" t="s">
        <v>307</v>
      </c>
      <c r="C2" s="607"/>
      <c r="D2" s="607"/>
      <c r="E2" s="607"/>
      <c r="F2" s="607"/>
      <c r="G2" s="607"/>
      <c r="H2" s="607"/>
      <c r="I2" s="607"/>
      <c r="J2" s="607"/>
      <c r="K2" s="607"/>
      <c r="L2" s="607"/>
      <c r="M2" s="607"/>
      <c r="N2" s="607"/>
      <c r="O2" s="607"/>
      <c r="P2" s="607"/>
    </row>
    <row r="3" spans="1:18" ht="18.75" outlineLevel="1" x14ac:dyDescent="0.3">
      <c r="B3" s="479"/>
      <c r="C3" s="479"/>
      <c r="D3" s="479"/>
      <c r="E3" s="479"/>
      <c r="F3" s="479"/>
      <c r="G3" s="479"/>
      <c r="H3" s="479"/>
      <c r="I3" s="479"/>
      <c r="J3" s="479"/>
      <c r="K3" s="479"/>
      <c r="L3" s="479"/>
      <c r="M3" s="479"/>
      <c r="N3" s="479"/>
      <c r="O3" s="479"/>
      <c r="P3" s="479"/>
    </row>
    <row r="4" spans="1:18" ht="35.25" customHeight="1" outlineLevel="1" x14ac:dyDescent="0.3">
      <c r="A4" s="360"/>
      <c r="B4" s="479"/>
      <c r="C4" s="403" t="s">
        <v>404</v>
      </c>
      <c r="D4" s="480"/>
      <c r="E4" s="608" t="s">
        <v>367</v>
      </c>
      <c r="F4" s="608"/>
      <c r="G4" s="608"/>
      <c r="H4" s="608"/>
      <c r="I4" s="608"/>
      <c r="J4" s="608"/>
      <c r="K4" s="608"/>
      <c r="L4" s="608"/>
      <c r="M4" s="608"/>
      <c r="N4" s="608"/>
      <c r="O4" s="608"/>
      <c r="P4" s="608"/>
    </row>
    <row r="5" spans="1:18" ht="18.75" customHeight="1" outlineLevel="1" x14ac:dyDescent="0.3">
      <c r="B5" s="479"/>
      <c r="C5" s="481"/>
      <c r="D5" s="480"/>
      <c r="E5" s="406" t="s">
        <v>361</v>
      </c>
      <c r="F5" s="480"/>
      <c r="G5" s="480"/>
      <c r="H5" s="480"/>
      <c r="I5" s="480"/>
      <c r="J5" s="480"/>
      <c r="K5" s="480"/>
      <c r="L5" s="480"/>
      <c r="M5" s="480"/>
      <c r="N5" s="480"/>
      <c r="O5" s="480"/>
      <c r="P5" s="480"/>
    </row>
    <row r="6" spans="1:18" ht="18.75" customHeight="1" outlineLevel="1" x14ac:dyDescent="0.3">
      <c r="B6" s="479"/>
      <c r="C6" s="481"/>
      <c r="D6" s="480"/>
      <c r="E6" s="406" t="s">
        <v>362</v>
      </c>
      <c r="F6" s="480"/>
      <c r="G6" s="480"/>
      <c r="H6" s="480"/>
      <c r="I6" s="480"/>
      <c r="J6" s="480"/>
      <c r="K6" s="480"/>
      <c r="L6" s="480"/>
      <c r="M6" s="480"/>
      <c r="N6" s="480"/>
      <c r="O6" s="480"/>
      <c r="P6" s="480"/>
    </row>
    <row r="7" spans="1:18" ht="18.75" customHeight="1" outlineLevel="1" x14ac:dyDescent="0.3">
      <c r="B7" s="479"/>
      <c r="C7" s="481"/>
      <c r="D7" s="480"/>
      <c r="E7" s="406" t="s">
        <v>421</v>
      </c>
      <c r="F7" s="480"/>
      <c r="G7" s="480"/>
      <c r="H7" s="480"/>
      <c r="I7" s="480"/>
      <c r="J7" s="480"/>
      <c r="K7" s="480"/>
      <c r="L7" s="480"/>
      <c r="M7" s="480"/>
      <c r="N7" s="480"/>
      <c r="O7" s="480"/>
      <c r="P7" s="480"/>
    </row>
    <row r="8" spans="1:18" ht="18.75" customHeight="1" outlineLevel="1" x14ac:dyDescent="0.3">
      <c r="B8" s="479"/>
      <c r="C8" s="481"/>
      <c r="D8" s="480"/>
      <c r="E8" s="406"/>
      <c r="F8" s="480"/>
      <c r="G8" s="480"/>
      <c r="H8" s="480"/>
      <c r="I8" s="480"/>
      <c r="J8" s="480"/>
      <c r="K8" s="480"/>
      <c r="L8" s="480"/>
      <c r="M8" s="480"/>
      <c r="N8" s="480"/>
      <c r="O8" s="480"/>
      <c r="P8" s="480"/>
    </row>
    <row r="9" spans="1:18" ht="18.75" customHeight="1" outlineLevel="1" x14ac:dyDescent="0.3">
      <c r="B9" s="479"/>
      <c r="C9" s="248" t="s">
        <v>338</v>
      </c>
      <c r="D9" s="479"/>
      <c r="E9" s="249" t="s">
        <v>368</v>
      </c>
      <c r="F9" s="488"/>
      <c r="G9" s="479"/>
      <c r="H9" s="479"/>
      <c r="I9" s="479"/>
      <c r="J9" s="479"/>
      <c r="K9" s="479"/>
      <c r="L9" s="479"/>
      <c r="M9" s="479"/>
      <c r="N9" s="479"/>
      <c r="O9" s="479"/>
      <c r="P9" s="479"/>
      <c r="R9" s="85"/>
    </row>
    <row r="10" spans="1:18" ht="18.75" customHeight="1" outlineLevel="1" x14ac:dyDescent="0.3">
      <c r="B10" s="479"/>
      <c r="C10" s="479"/>
      <c r="D10" s="479"/>
      <c r="E10" s="609" t="s">
        <v>339</v>
      </c>
      <c r="F10" s="609"/>
      <c r="G10" s="479"/>
      <c r="H10" s="479"/>
      <c r="I10" s="479"/>
      <c r="J10" s="479"/>
      <c r="K10" s="479"/>
      <c r="L10" s="479"/>
      <c r="M10" s="479"/>
      <c r="N10" s="479"/>
      <c r="O10" s="479"/>
      <c r="P10" s="479"/>
    </row>
    <row r="11" spans="1:18" x14ac:dyDescent="0.25">
      <c r="A11" s="486"/>
      <c r="C11" s="483"/>
      <c r="D11" s="484"/>
      <c r="E11" s="484"/>
    </row>
    <row r="12" spans="1:18" ht="18.75" x14ac:dyDescent="0.3">
      <c r="B12" s="482" t="s">
        <v>485</v>
      </c>
      <c r="C12" s="479"/>
      <c r="D12" s="479"/>
      <c r="E12" s="479"/>
      <c r="F12" s="479"/>
      <c r="G12" s="479"/>
      <c r="H12" s="479"/>
      <c r="I12" s="479"/>
      <c r="J12" s="479"/>
      <c r="K12" s="479"/>
      <c r="L12" s="479"/>
      <c r="M12" s="479"/>
      <c r="N12" s="479"/>
      <c r="O12" s="479"/>
      <c r="P12" s="479"/>
    </row>
    <row r="13" spans="1:18" ht="45" x14ac:dyDescent="0.25">
      <c r="B13" s="599" t="s">
        <v>59</v>
      </c>
      <c r="C13" s="601" t="s">
        <v>0</v>
      </c>
      <c r="D13" s="601" t="s">
        <v>45</v>
      </c>
      <c r="E13" s="601" t="s">
        <v>205</v>
      </c>
      <c r="F13" s="251" t="s">
        <v>202</v>
      </c>
      <c r="G13" s="251" t="s">
        <v>46</v>
      </c>
      <c r="H13" s="603" t="s">
        <v>60</v>
      </c>
      <c r="I13" s="603"/>
      <c r="J13" s="603"/>
      <c r="K13" s="603"/>
      <c r="L13" s="603"/>
      <c r="M13" s="603"/>
      <c r="N13" s="603"/>
      <c r="O13" s="603"/>
      <c r="P13" s="604"/>
    </row>
    <row r="14" spans="1:18" ht="60" x14ac:dyDescent="0.25">
      <c r="B14" s="600"/>
      <c r="C14" s="602"/>
      <c r="D14" s="602"/>
      <c r="E14" s="602"/>
      <c r="F14" s="474" t="s">
        <v>213</v>
      </c>
      <c r="G14" s="474" t="s">
        <v>214</v>
      </c>
      <c r="H14" s="475" t="s">
        <v>38</v>
      </c>
      <c r="I14" s="475" t="s">
        <v>40</v>
      </c>
      <c r="J14" s="475" t="s">
        <v>109</v>
      </c>
      <c r="K14" s="475" t="s">
        <v>110</v>
      </c>
      <c r="L14" s="475" t="s">
        <v>41</v>
      </c>
      <c r="M14" s="475" t="s">
        <v>42</v>
      </c>
      <c r="N14" s="475" t="s">
        <v>43</v>
      </c>
      <c r="O14" s="475" t="s">
        <v>106</v>
      </c>
      <c r="P14" s="478" t="s">
        <v>35</v>
      </c>
    </row>
    <row r="15" spans="1:18" ht="29.25" customHeight="1" x14ac:dyDescent="0.25">
      <c r="B15" s="587" t="s">
        <v>141</v>
      </c>
      <c r="C15" s="588"/>
      <c r="D15" s="588"/>
      <c r="E15" s="588"/>
      <c r="F15" s="588"/>
      <c r="G15" s="588"/>
      <c r="H15" s="588"/>
      <c r="I15" s="588"/>
      <c r="J15" s="588"/>
      <c r="K15" s="588"/>
      <c r="L15" s="588"/>
      <c r="M15" s="588"/>
      <c r="N15" s="588"/>
      <c r="O15" s="588"/>
      <c r="P15" s="589"/>
    </row>
    <row r="16" spans="1:18" ht="26.25" customHeight="1" x14ac:dyDescent="0.25">
      <c r="A16" s="487"/>
      <c r="B16" s="579" t="s">
        <v>142</v>
      </c>
      <c r="C16" s="580"/>
      <c r="D16" s="580"/>
      <c r="E16" s="580"/>
      <c r="F16" s="580"/>
      <c r="G16" s="580"/>
      <c r="H16" s="580"/>
      <c r="I16" s="580"/>
      <c r="J16" s="580"/>
      <c r="K16" s="580"/>
      <c r="L16" s="580"/>
      <c r="M16" s="580"/>
      <c r="N16" s="580"/>
      <c r="O16" s="580"/>
      <c r="P16" s="581"/>
    </row>
    <row r="17" spans="1:16" x14ac:dyDescent="0.25">
      <c r="A17" s="487"/>
      <c r="B17" s="465">
        <v>1</v>
      </c>
      <c r="C17" s="450" t="s">
        <v>143</v>
      </c>
      <c r="D17" s="266" t="s">
        <v>34</v>
      </c>
      <c r="E17" s="451"/>
      <c r="F17" s="312"/>
      <c r="G17" s="312"/>
      <c r="H17" s="462">
        <v>1</v>
      </c>
      <c r="I17" s="452"/>
      <c r="J17" s="452"/>
      <c r="K17" s="452"/>
      <c r="L17" s="452"/>
      <c r="M17" s="452"/>
      <c r="N17" s="452"/>
      <c r="O17" s="452"/>
      <c r="P17" s="466">
        <f>SUM(H17:O17)</f>
        <v>1</v>
      </c>
    </row>
    <row r="18" spans="1:16" x14ac:dyDescent="0.25">
      <c r="A18" s="43"/>
      <c r="B18" s="465">
        <v>2</v>
      </c>
      <c r="C18" s="450" t="s">
        <v>144</v>
      </c>
      <c r="D18" s="266" t="s">
        <v>34</v>
      </c>
      <c r="E18" s="453"/>
      <c r="F18" s="312"/>
      <c r="G18" s="312"/>
      <c r="H18" s="462">
        <v>1</v>
      </c>
      <c r="I18" s="452"/>
      <c r="J18" s="452"/>
      <c r="K18" s="452"/>
      <c r="L18" s="452"/>
      <c r="M18" s="452"/>
      <c r="N18" s="452"/>
      <c r="O18" s="452"/>
      <c r="P18" s="466">
        <f t="shared" ref="P18:P79" si="0">SUM(H18:O18)</f>
        <v>1</v>
      </c>
    </row>
    <row r="19" spans="1:16" x14ac:dyDescent="0.25">
      <c r="A19" s="487"/>
      <c r="B19" s="465">
        <v>3</v>
      </c>
      <c r="C19" s="450" t="s">
        <v>145</v>
      </c>
      <c r="D19" s="266" t="s">
        <v>34</v>
      </c>
      <c r="E19" s="453"/>
      <c r="F19" s="312"/>
      <c r="G19" s="312"/>
      <c r="H19" s="462">
        <v>1</v>
      </c>
      <c r="I19" s="452"/>
      <c r="J19" s="452"/>
      <c r="K19" s="452"/>
      <c r="L19" s="452"/>
      <c r="M19" s="452"/>
      <c r="N19" s="452"/>
      <c r="O19" s="452"/>
      <c r="P19" s="466">
        <f t="shared" si="0"/>
        <v>1</v>
      </c>
    </row>
    <row r="20" spans="1:16" x14ac:dyDescent="0.25">
      <c r="A20" s="487"/>
      <c r="B20" s="465">
        <v>4</v>
      </c>
      <c r="C20" s="450" t="s">
        <v>146</v>
      </c>
      <c r="D20" s="266" t="s">
        <v>34</v>
      </c>
      <c r="E20" s="453"/>
      <c r="F20" s="312"/>
      <c r="G20" s="312"/>
      <c r="H20" s="462">
        <v>1</v>
      </c>
      <c r="I20" s="452"/>
      <c r="J20" s="452"/>
      <c r="K20" s="452"/>
      <c r="L20" s="452"/>
      <c r="M20" s="452"/>
      <c r="N20" s="452"/>
      <c r="O20" s="452"/>
      <c r="P20" s="466">
        <f t="shared" si="0"/>
        <v>1</v>
      </c>
    </row>
    <row r="21" spans="1:16" x14ac:dyDescent="0.25">
      <c r="A21" s="487"/>
      <c r="B21" s="465">
        <v>5</v>
      </c>
      <c r="C21" s="450" t="s">
        <v>147</v>
      </c>
      <c r="D21" s="266" t="s">
        <v>34</v>
      </c>
      <c r="E21" s="453"/>
      <c r="F21" s="312"/>
      <c r="G21" s="312"/>
      <c r="H21" s="462">
        <v>1</v>
      </c>
      <c r="I21" s="452"/>
      <c r="J21" s="452"/>
      <c r="K21" s="452"/>
      <c r="L21" s="452"/>
      <c r="M21" s="452"/>
      <c r="N21" s="452"/>
      <c r="O21" s="452"/>
      <c r="P21" s="466">
        <f t="shared" si="0"/>
        <v>1</v>
      </c>
    </row>
    <row r="22" spans="1:16" ht="28.5" x14ac:dyDescent="0.25">
      <c r="A22" s="487"/>
      <c r="B22" s="465">
        <v>6</v>
      </c>
      <c r="C22" s="450" t="s">
        <v>148</v>
      </c>
      <c r="D22" s="266" t="s">
        <v>34</v>
      </c>
      <c r="E22" s="453"/>
      <c r="F22" s="312"/>
      <c r="G22" s="312"/>
      <c r="H22" s="462">
        <v>1</v>
      </c>
      <c r="I22" s="452"/>
      <c r="J22" s="452"/>
      <c r="K22" s="452"/>
      <c r="L22" s="452"/>
      <c r="M22" s="452"/>
      <c r="N22" s="452"/>
      <c r="O22" s="452"/>
      <c r="P22" s="466">
        <f t="shared" si="0"/>
        <v>1</v>
      </c>
    </row>
    <row r="23" spans="1:16" x14ac:dyDescent="0.25">
      <c r="A23" s="487"/>
      <c r="B23" s="467" t="s">
        <v>320</v>
      </c>
      <c r="C23" s="450"/>
      <c r="D23" s="266" t="s">
        <v>254</v>
      </c>
      <c r="E23" s="453"/>
      <c r="F23" s="312"/>
      <c r="G23" s="312"/>
      <c r="H23" s="462"/>
      <c r="I23" s="452"/>
      <c r="J23" s="452"/>
      <c r="K23" s="452"/>
      <c r="L23" s="452"/>
      <c r="M23" s="452"/>
      <c r="N23" s="452"/>
      <c r="O23" s="452"/>
      <c r="P23" s="466">
        <f t="shared" si="0"/>
        <v>0</v>
      </c>
    </row>
    <row r="24" spans="1:16" x14ac:dyDescent="0.25">
      <c r="A24" s="487"/>
      <c r="B24" s="465"/>
      <c r="C24" s="450"/>
      <c r="D24" s="266"/>
      <c r="E24" s="453"/>
      <c r="F24" s="312"/>
      <c r="G24" s="312"/>
      <c r="H24" s="462"/>
      <c r="I24" s="452"/>
      <c r="J24" s="452"/>
      <c r="K24" s="452"/>
      <c r="L24" s="452"/>
      <c r="M24" s="452"/>
      <c r="N24" s="452"/>
      <c r="O24" s="452"/>
      <c r="P24" s="466">
        <f t="shared" si="0"/>
        <v>0</v>
      </c>
    </row>
    <row r="25" spans="1:16" x14ac:dyDescent="0.25">
      <c r="A25" s="487"/>
      <c r="B25" s="465"/>
      <c r="C25" s="450"/>
      <c r="D25" s="266"/>
      <c r="E25" s="453"/>
      <c r="F25" s="312"/>
      <c r="G25" s="312"/>
      <c r="H25" s="462"/>
      <c r="I25" s="452"/>
      <c r="J25" s="452"/>
      <c r="K25" s="452"/>
      <c r="L25" s="452"/>
      <c r="M25" s="452"/>
      <c r="N25" s="452"/>
      <c r="O25" s="452"/>
      <c r="P25" s="466">
        <f t="shared" si="0"/>
        <v>0</v>
      </c>
    </row>
    <row r="26" spans="1:16" x14ac:dyDescent="0.25">
      <c r="A26" s="487"/>
      <c r="B26" s="465"/>
      <c r="C26" s="450"/>
      <c r="D26" s="266"/>
      <c r="E26" s="453"/>
      <c r="F26" s="312"/>
      <c r="G26" s="312"/>
      <c r="H26" s="462"/>
      <c r="I26" s="452"/>
      <c r="J26" s="452"/>
      <c r="K26" s="452"/>
      <c r="L26" s="452"/>
      <c r="M26" s="452"/>
      <c r="N26" s="452"/>
      <c r="O26" s="452"/>
      <c r="P26" s="466">
        <f t="shared" si="0"/>
        <v>0</v>
      </c>
    </row>
    <row r="27" spans="1:16" ht="25.5" customHeight="1" x14ac:dyDescent="0.25">
      <c r="A27" s="487"/>
      <c r="B27" s="579" t="s">
        <v>149</v>
      </c>
      <c r="C27" s="580"/>
      <c r="D27" s="580"/>
      <c r="E27" s="580"/>
      <c r="F27" s="580"/>
      <c r="G27" s="580"/>
      <c r="H27" s="580"/>
      <c r="I27" s="580"/>
      <c r="J27" s="580"/>
      <c r="K27" s="580"/>
      <c r="L27" s="580"/>
      <c r="M27" s="580"/>
      <c r="N27" s="580"/>
      <c r="O27" s="580"/>
      <c r="P27" s="581"/>
    </row>
    <row r="28" spans="1:16" x14ac:dyDescent="0.25">
      <c r="A28" s="487"/>
      <c r="B28" s="465">
        <v>7</v>
      </c>
      <c r="C28" s="450" t="s">
        <v>150</v>
      </c>
      <c r="D28" s="266" t="s">
        <v>34</v>
      </c>
      <c r="E28" s="453">
        <v>12</v>
      </c>
      <c r="F28" s="312"/>
      <c r="G28" s="312"/>
      <c r="H28" s="452"/>
      <c r="I28" s="462">
        <v>0.2</v>
      </c>
      <c r="J28" s="462">
        <v>0.5</v>
      </c>
      <c r="K28" s="462">
        <v>0.3</v>
      </c>
      <c r="L28" s="452"/>
      <c r="M28" s="452"/>
      <c r="N28" s="452"/>
      <c r="O28" s="452"/>
      <c r="P28" s="466">
        <f t="shared" si="0"/>
        <v>1</v>
      </c>
    </row>
    <row r="29" spans="1:16" ht="28.5" x14ac:dyDescent="0.25">
      <c r="A29" s="487"/>
      <c r="B29" s="465">
        <v>8</v>
      </c>
      <c r="C29" s="450" t="s">
        <v>151</v>
      </c>
      <c r="D29" s="266" t="s">
        <v>34</v>
      </c>
      <c r="E29" s="453">
        <v>12</v>
      </c>
      <c r="F29" s="312"/>
      <c r="G29" s="312"/>
      <c r="H29" s="452"/>
      <c r="I29" s="462">
        <v>0.8</v>
      </c>
      <c r="J29" s="462">
        <v>0.2</v>
      </c>
      <c r="K29" s="452"/>
      <c r="L29" s="452"/>
      <c r="M29" s="452"/>
      <c r="N29" s="452"/>
      <c r="O29" s="452"/>
      <c r="P29" s="466">
        <f t="shared" si="0"/>
        <v>1</v>
      </c>
    </row>
    <row r="30" spans="1:16" ht="28.5" x14ac:dyDescent="0.25">
      <c r="A30" s="487"/>
      <c r="B30" s="465">
        <v>9</v>
      </c>
      <c r="C30" s="450" t="s">
        <v>152</v>
      </c>
      <c r="D30" s="266" t="s">
        <v>34</v>
      </c>
      <c r="E30" s="453">
        <v>12</v>
      </c>
      <c r="F30" s="312"/>
      <c r="G30" s="312"/>
      <c r="H30" s="452"/>
      <c r="I30" s="462">
        <v>0.5</v>
      </c>
      <c r="J30" s="462">
        <v>0.5</v>
      </c>
      <c r="K30" s="452"/>
      <c r="L30" s="452"/>
      <c r="M30" s="452"/>
      <c r="N30" s="452"/>
      <c r="O30" s="452"/>
      <c r="P30" s="466">
        <f t="shared" si="0"/>
        <v>1</v>
      </c>
    </row>
    <row r="31" spans="1:16" ht="28.5" x14ac:dyDescent="0.25">
      <c r="A31" s="487"/>
      <c r="B31" s="465">
        <v>10</v>
      </c>
      <c r="C31" s="450" t="s">
        <v>153</v>
      </c>
      <c r="D31" s="266" t="s">
        <v>34</v>
      </c>
      <c r="E31" s="453">
        <v>12</v>
      </c>
      <c r="F31" s="312"/>
      <c r="G31" s="312"/>
      <c r="H31" s="452"/>
      <c r="I31" s="462">
        <v>1</v>
      </c>
      <c r="J31" s="452"/>
      <c r="K31" s="452"/>
      <c r="L31" s="452"/>
      <c r="M31" s="452"/>
      <c r="N31" s="452"/>
      <c r="O31" s="452"/>
      <c r="P31" s="466">
        <f t="shared" si="0"/>
        <v>1</v>
      </c>
    </row>
    <row r="32" spans="1:16" ht="28.5" x14ac:dyDescent="0.25">
      <c r="A32" s="487"/>
      <c r="B32" s="465">
        <v>11</v>
      </c>
      <c r="C32" s="450" t="s">
        <v>154</v>
      </c>
      <c r="D32" s="266" t="s">
        <v>34</v>
      </c>
      <c r="E32" s="453">
        <v>3</v>
      </c>
      <c r="F32" s="312"/>
      <c r="G32" s="312"/>
      <c r="H32" s="452"/>
      <c r="I32" s="452"/>
      <c r="J32" s="462">
        <v>1</v>
      </c>
      <c r="K32" s="452"/>
      <c r="L32" s="452"/>
      <c r="M32" s="452"/>
      <c r="N32" s="452"/>
      <c r="O32" s="452"/>
      <c r="P32" s="466">
        <f t="shared" si="0"/>
        <v>1</v>
      </c>
    </row>
    <row r="33" spans="1:16" x14ac:dyDescent="0.25">
      <c r="A33" s="487"/>
      <c r="B33" s="467" t="s">
        <v>320</v>
      </c>
      <c r="C33" s="450"/>
      <c r="D33" s="266" t="s">
        <v>254</v>
      </c>
      <c r="E33" s="453"/>
      <c r="F33" s="312"/>
      <c r="G33" s="312"/>
      <c r="H33" s="452"/>
      <c r="I33" s="452"/>
      <c r="J33" s="452"/>
      <c r="K33" s="452"/>
      <c r="L33" s="452"/>
      <c r="M33" s="452"/>
      <c r="N33" s="452"/>
      <c r="O33" s="452"/>
      <c r="P33" s="466">
        <f t="shared" si="0"/>
        <v>0</v>
      </c>
    </row>
    <row r="34" spans="1:16" x14ac:dyDescent="0.25">
      <c r="A34" s="487"/>
      <c r="B34" s="465"/>
      <c r="C34" s="450"/>
      <c r="D34" s="266"/>
      <c r="E34" s="453"/>
      <c r="F34" s="312"/>
      <c r="G34" s="312"/>
      <c r="H34" s="452"/>
      <c r="I34" s="452"/>
      <c r="J34" s="452"/>
      <c r="K34" s="452"/>
      <c r="L34" s="452"/>
      <c r="M34" s="452"/>
      <c r="N34" s="452"/>
      <c r="O34" s="452"/>
      <c r="P34" s="466">
        <f t="shared" si="0"/>
        <v>0</v>
      </c>
    </row>
    <row r="35" spans="1:16" x14ac:dyDescent="0.25">
      <c r="A35" s="487"/>
      <c r="B35" s="465"/>
      <c r="C35" s="450"/>
      <c r="D35" s="266"/>
      <c r="E35" s="453"/>
      <c r="F35" s="312"/>
      <c r="G35" s="312"/>
      <c r="H35" s="452"/>
      <c r="I35" s="452"/>
      <c r="J35" s="452"/>
      <c r="K35" s="452"/>
      <c r="L35" s="452"/>
      <c r="M35" s="452"/>
      <c r="N35" s="452"/>
      <c r="O35" s="452"/>
      <c r="P35" s="466">
        <f t="shared" si="0"/>
        <v>0</v>
      </c>
    </row>
    <row r="36" spans="1:16" x14ac:dyDescent="0.25">
      <c r="A36" s="487"/>
      <c r="B36" s="465"/>
      <c r="C36" s="450"/>
      <c r="D36" s="266"/>
      <c r="E36" s="453"/>
      <c r="F36" s="312"/>
      <c r="G36" s="312"/>
      <c r="H36" s="452"/>
      <c r="I36" s="452"/>
      <c r="J36" s="452"/>
      <c r="K36" s="452"/>
      <c r="L36" s="452"/>
      <c r="M36" s="452"/>
      <c r="N36" s="452"/>
      <c r="O36" s="452"/>
      <c r="P36" s="466">
        <f t="shared" si="0"/>
        <v>0</v>
      </c>
    </row>
    <row r="37" spans="1:16" ht="26.25" customHeight="1" x14ac:dyDescent="0.25">
      <c r="A37" s="487"/>
      <c r="B37" s="579" t="s">
        <v>11</v>
      </c>
      <c r="C37" s="580"/>
      <c r="D37" s="580"/>
      <c r="E37" s="580"/>
      <c r="F37" s="580"/>
      <c r="G37" s="580"/>
      <c r="H37" s="580"/>
      <c r="I37" s="580"/>
      <c r="J37" s="580"/>
      <c r="K37" s="580"/>
      <c r="L37" s="580"/>
      <c r="M37" s="580"/>
      <c r="N37" s="580"/>
      <c r="O37" s="580"/>
      <c r="P37" s="581"/>
    </row>
    <row r="38" spans="1:16" ht="28.5" x14ac:dyDescent="0.25">
      <c r="A38" s="487"/>
      <c r="B38" s="465">
        <v>12</v>
      </c>
      <c r="C38" s="450" t="s">
        <v>155</v>
      </c>
      <c r="D38" s="266" t="s">
        <v>34</v>
      </c>
      <c r="E38" s="453">
        <v>12</v>
      </c>
      <c r="F38" s="312"/>
      <c r="G38" s="312"/>
      <c r="H38" s="452"/>
      <c r="I38" s="452"/>
      <c r="J38" s="462">
        <v>1</v>
      </c>
      <c r="K38" s="452"/>
      <c r="L38" s="452"/>
      <c r="M38" s="452"/>
      <c r="N38" s="452"/>
      <c r="O38" s="452"/>
      <c r="P38" s="466">
        <f t="shared" si="0"/>
        <v>1</v>
      </c>
    </row>
    <row r="39" spans="1:16" ht="28.5" x14ac:dyDescent="0.25">
      <c r="A39" s="487"/>
      <c r="B39" s="465">
        <v>13</v>
      </c>
      <c r="C39" s="450" t="s">
        <v>156</v>
      </c>
      <c r="D39" s="266" t="s">
        <v>34</v>
      </c>
      <c r="E39" s="453">
        <v>12</v>
      </c>
      <c r="F39" s="312"/>
      <c r="G39" s="312"/>
      <c r="H39" s="452"/>
      <c r="I39" s="452"/>
      <c r="J39" s="462">
        <v>1</v>
      </c>
      <c r="K39" s="452"/>
      <c r="L39" s="452"/>
      <c r="M39" s="452"/>
      <c r="N39" s="452"/>
      <c r="O39" s="452"/>
      <c r="P39" s="466">
        <f t="shared" si="0"/>
        <v>1</v>
      </c>
    </row>
    <row r="40" spans="1:16" ht="28.5" x14ac:dyDescent="0.25">
      <c r="A40" s="487"/>
      <c r="B40" s="465">
        <v>14</v>
      </c>
      <c r="C40" s="450" t="s">
        <v>157</v>
      </c>
      <c r="D40" s="266" t="s">
        <v>34</v>
      </c>
      <c r="E40" s="453">
        <v>12</v>
      </c>
      <c r="F40" s="312"/>
      <c r="G40" s="312"/>
      <c r="H40" s="452"/>
      <c r="I40" s="452"/>
      <c r="J40" s="462">
        <v>1</v>
      </c>
      <c r="K40" s="452"/>
      <c r="L40" s="452"/>
      <c r="M40" s="452"/>
      <c r="N40" s="452"/>
      <c r="O40" s="452"/>
      <c r="P40" s="466">
        <f t="shared" si="0"/>
        <v>1</v>
      </c>
    </row>
    <row r="41" spans="1:16" x14ac:dyDescent="0.25">
      <c r="A41" s="487"/>
      <c r="B41" s="467" t="s">
        <v>320</v>
      </c>
      <c r="C41" s="450"/>
      <c r="D41" s="266" t="s">
        <v>254</v>
      </c>
      <c r="E41" s="453"/>
      <c r="F41" s="312"/>
      <c r="G41" s="312"/>
      <c r="H41" s="452"/>
      <c r="I41" s="452"/>
      <c r="J41" s="452"/>
      <c r="K41" s="452"/>
      <c r="L41" s="452"/>
      <c r="M41" s="452"/>
      <c r="N41" s="452"/>
      <c r="O41" s="452"/>
      <c r="P41" s="466">
        <f t="shared" si="0"/>
        <v>0</v>
      </c>
    </row>
    <row r="42" spans="1:16" x14ac:dyDescent="0.25">
      <c r="A42" s="487"/>
      <c r="B42" s="465"/>
      <c r="C42" s="450"/>
      <c r="D42" s="266"/>
      <c r="E42" s="453"/>
      <c r="F42" s="312"/>
      <c r="G42" s="312"/>
      <c r="H42" s="452"/>
      <c r="I42" s="452"/>
      <c r="J42" s="452"/>
      <c r="K42" s="452"/>
      <c r="L42" s="452"/>
      <c r="M42" s="452"/>
      <c r="N42" s="452"/>
      <c r="O42" s="452"/>
      <c r="P42" s="466">
        <f t="shared" si="0"/>
        <v>0</v>
      </c>
    </row>
    <row r="43" spans="1:16" x14ac:dyDescent="0.25">
      <c r="A43" s="487"/>
      <c r="B43" s="465"/>
      <c r="C43" s="450"/>
      <c r="D43" s="266"/>
      <c r="E43" s="453"/>
      <c r="F43" s="312"/>
      <c r="G43" s="312"/>
      <c r="H43" s="452"/>
      <c r="I43" s="452"/>
      <c r="J43" s="452"/>
      <c r="K43" s="452"/>
      <c r="L43" s="452"/>
      <c r="M43" s="452"/>
      <c r="N43" s="452"/>
      <c r="O43" s="452"/>
      <c r="P43" s="466">
        <f t="shared" si="0"/>
        <v>0</v>
      </c>
    </row>
    <row r="44" spans="1:16" x14ac:dyDescent="0.25">
      <c r="A44" s="487"/>
      <c r="B44" s="465"/>
      <c r="C44" s="450"/>
      <c r="D44" s="266"/>
      <c r="E44" s="453"/>
      <c r="F44" s="312"/>
      <c r="G44" s="312"/>
      <c r="H44" s="452"/>
      <c r="I44" s="452"/>
      <c r="J44" s="452"/>
      <c r="K44" s="452"/>
      <c r="L44" s="452"/>
      <c r="M44" s="452"/>
      <c r="N44" s="452"/>
      <c r="O44" s="452"/>
      <c r="P44" s="466">
        <f t="shared" si="0"/>
        <v>0</v>
      </c>
    </row>
    <row r="45" spans="1:16" ht="24" customHeight="1" x14ac:dyDescent="0.25">
      <c r="A45" s="487"/>
      <c r="B45" s="579" t="s">
        <v>158</v>
      </c>
      <c r="C45" s="580"/>
      <c r="D45" s="580"/>
      <c r="E45" s="580"/>
      <c r="F45" s="580"/>
      <c r="G45" s="580"/>
      <c r="H45" s="580"/>
      <c r="I45" s="580"/>
      <c r="J45" s="580"/>
      <c r="K45" s="580"/>
      <c r="L45" s="580"/>
      <c r="M45" s="580"/>
      <c r="N45" s="580"/>
      <c r="O45" s="580"/>
      <c r="P45" s="581"/>
    </row>
    <row r="46" spans="1:16" x14ac:dyDescent="0.25">
      <c r="A46" s="487"/>
      <c r="B46" s="465">
        <v>15</v>
      </c>
      <c r="C46" s="450" t="s">
        <v>159</v>
      </c>
      <c r="D46" s="266" t="s">
        <v>34</v>
      </c>
      <c r="E46" s="453"/>
      <c r="F46" s="312"/>
      <c r="G46" s="312"/>
      <c r="H46" s="462">
        <v>1</v>
      </c>
      <c r="I46" s="452"/>
      <c r="J46" s="452"/>
      <c r="K46" s="452"/>
      <c r="L46" s="452"/>
      <c r="M46" s="452"/>
      <c r="N46" s="452"/>
      <c r="O46" s="452"/>
      <c r="P46" s="466">
        <f t="shared" si="0"/>
        <v>1</v>
      </c>
    </row>
    <row r="47" spans="1:16" x14ac:dyDescent="0.25">
      <c r="A47" s="487"/>
      <c r="B47" s="467" t="s">
        <v>320</v>
      </c>
      <c r="C47" s="450"/>
      <c r="D47" s="266" t="s">
        <v>254</v>
      </c>
      <c r="E47" s="453"/>
      <c r="F47" s="312"/>
      <c r="G47" s="312"/>
      <c r="H47" s="462"/>
      <c r="I47" s="452"/>
      <c r="J47" s="452"/>
      <c r="K47" s="452"/>
      <c r="L47" s="452"/>
      <c r="M47" s="452"/>
      <c r="N47" s="452"/>
      <c r="O47" s="452"/>
      <c r="P47" s="466">
        <f t="shared" si="0"/>
        <v>0</v>
      </c>
    </row>
    <row r="48" spans="1:16" x14ac:dyDescent="0.25">
      <c r="A48" s="487"/>
      <c r="B48" s="465"/>
      <c r="C48" s="450"/>
      <c r="D48" s="266"/>
      <c r="E48" s="453"/>
      <c r="F48" s="312"/>
      <c r="G48" s="312"/>
      <c r="H48" s="462"/>
      <c r="I48" s="452"/>
      <c r="J48" s="452"/>
      <c r="K48" s="452"/>
      <c r="L48" s="452"/>
      <c r="M48" s="452"/>
      <c r="N48" s="452"/>
      <c r="O48" s="452"/>
      <c r="P48" s="466">
        <f t="shared" si="0"/>
        <v>0</v>
      </c>
    </row>
    <row r="49" spans="1:16" x14ac:dyDescent="0.25">
      <c r="A49" s="487"/>
      <c r="B49" s="465"/>
      <c r="C49" s="450"/>
      <c r="D49" s="266"/>
      <c r="E49" s="453"/>
      <c r="F49" s="312"/>
      <c r="G49" s="312"/>
      <c r="H49" s="462"/>
      <c r="I49" s="452"/>
      <c r="J49" s="452"/>
      <c r="K49" s="452"/>
      <c r="L49" s="452"/>
      <c r="M49" s="452"/>
      <c r="N49" s="452"/>
      <c r="O49" s="452"/>
      <c r="P49" s="466"/>
    </row>
    <row r="50" spans="1:16" x14ac:dyDescent="0.25">
      <c r="A50" s="487"/>
      <c r="B50" s="465"/>
      <c r="C50" s="450"/>
      <c r="D50" s="266"/>
      <c r="E50" s="453"/>
      <c r="F50" s="312"/>
      <c r="G50" s="312"/>
      <c r="H50" s="462"/>
      <c r="I50" s="452"/>
      <c r="J50" s="452"/>
      <c r="K50" s="452"/>
      <c r="L50" s="452"/>
      <c r="M50" s="452"/>
      <c r="N50" s="452"/>
      <c r="O50" s="452"/>
      <c r="P50" s="466">
        <f t="shared" si="0"/>
        <v>0</v>
      </c>
    </row>
    <row r="51" spans="1:16" ht="21" customHeight="1" x14ac:dyDescent="0.25">
      <c r="A51" s="486"/>
      <c r="B51" s="579" t="s">
        <v>160</v>
      </c>
      <c r="C51" s="580"/>
      <c r="D51" s="580"/>
      <c r="E51" s="580"/>
      <c r="F51" s="580"/>
      <c r="G51" s="580"/>
      <c r="H51" s="580"/>
      <c r="I51" s="580"/>
      <c r="J51" s="580"/>
      <c r="K51" s="580"/>
      <c r="L51" s="580"/>
      <c r="M51" s="580"/>
      <c r="N51" s="580"/>
      <c r="O51" s="580"/>
      <c r="P51" s="581"/>
    </row>
    <row r="52" spans="1:16" x14ac:dyDescent="0.25">
      <c r="A52" s="487"/>
      <c r="B52" s="465">
        <v>16</v>
      </c>
      <c r="C52" s="450" t="s">
        <v>161</v>
      </c>
      <c r="D52" s="266" t="s">
        <v>34</v>
      </c>
      <c r="E52" s="453"/>
      <c r="F52" s="312"/>
      <c r="G52" s="312"/>
      <c r="H52" s="452"/>
      <c r="I52" s="452"/>
      <c r="J52" s="452"/>
      <c r="K52" s="452"/>
      <c r="L52" s="452"/>
      <c r="M52" s="452"/>
      <c r="N52" s="452"/>
      <c r="O52" s="452"/>
      <c r="P52" s="466">
        <f t="shared" si="0"/>
        <v>0</v>
      </c>
    </row>
    <row r="53" spans="1:16" x14ac:dyDescent="0.25">
      <c r="A53" s="487"/>
      <c r="B53" s="465">
        <v>17</v>
      </c>
      <c r="C53" s="450" t="s">
        <v>162</v>
      </c>
      <c r="D53" s="266" t="s">
        <v>34</v>
      </c>
      <c r="E53" s="453"/>
      <c r="F53" s="312"/>
      <c r="G53" s="312"/>
      <c r="H53" s="452"/>
      <c r="I53" s="452"/>
      <c r="J53" s="452"/>
      <c r="K53" s="452"/>
      <c r="L53" s="452"/>
      <c r="M53" s="452"/>
      <c r="N53" s="452"/>
      <c r="O53" s="452"/>
      <c r="P53" s="466">
        <f t="shared" si="0"/>
        <v>0</v>
      </c>
    </row>
    <row r="54" spans="1:16" x14ac:dyDescent="0.25">
      <c r="A54" s="487"/>
      <c r="B54" s="465">
        <v>18</v>
      </c>
      <c r="C54" s="450" t="s">
        <v>163</v>
      </c>
      <c r="D54" s="266" t="s">
        <v>34</v>
      </c>
      <c r="E54" s="453"/>
      <c r="F54" s="312"/>
      <c r="G54" s="312"/>
      <c r="H54" s="452"/>
      <c r="I54" s="452"/>
      <c r="J54" s="452"/>
      <c r="K54" s="452"/>
      <c r="L54" s="452"/>
      <c r="M54" s="452"/>
      <c r="N54" s="452"/>
      <c r="O54" s="452"/>
      <c r="P54" s="466">
        <f t="shared" si="0"/>
        <v>0</v>
      </c>
    </row>
    <row r="55" spans="1:16" x14ac:dyDescent="0.25">
      <c r="A55" s="487"/>
      <c r="B55" s="465">
        <v>19</v>
      </c>
      <c r="C55" s="450" t="s">
        <v>164</v>
      </c>
      <c r="D55" s="266" t="s">
        <v>34</v>
      </c>
      <c r="E55" s="453"/>
      <c r="F55" s="312"/>
      <c r="G55" s="312"/>
      <c r="H55" s="452"/>
      <c r="I55" s="452"/>
      <c r="J55" s="452"/>
      <c r="K55" s="452"/>
      <c r="L55" s="452"/>
      <c r="M55" s="452"/>
      <c r="N55" s="452"/>
      <c r="O55" s="452"/>
      <c r="P55" s="466">
        <f t="shared" si="0"/>
        <v>0</v>
      </c>
    </row>
    <row r="56" spans="1:16" x14ac:dyDescent="0.25">
      <c r="A56" s="487"/>
      <c r="B56" s="467" t="s">
        <v>320</v>
      </c>
      <c r="C56" s="450"/>
      <c r="D56" s="266" t="s">
        <v>254</v>
      </c>
      <c r="E56" s="453"/>
      <c r="F56" s="312"/>
      <c r="G56" s="312"/>
      <c r="H56" s="452"/>
      <c r="I56" s="452"/>
      <c r="J56" s="452"/>
      <c r="K56" s="452"/>
      <c r="L56" s="452"/>
      <c r="M56" s="452"/>
      <c r="N56" s="452"/>
      <c r="O56" s="452"/>
      <c r="P56" s="466">
        <f t="shared" si="0"/>
        <v>0</v>
      </c>
    </row>
    <row r="57" spans="1:16" x14ac:dyDescent="0.25">
      <c r="A57" s="487"/>
      <c r="B57" s="467"/>
      <c r="C57" s="450"/>
      <c r="D57" s="266"/>
      <c r="E57" s="453"/>
      <c r="F57" s="312"/>
      <c r="G57" s="312"/>
      <c r="H57" s="452"/>
      <c r="I57" s="452"/>
      <c r="J57" s="452"/>
      <c r="K57" s="452"/>
      <c r="L57" s="452"/>
      <c r="M57" s="452"/>
      <c r="N57" s="452"/>
      <c r="O57" s="452"/>
      <c r="P57" s="466"/>
    </row>
    <row r="58" spans="1:16" x14ac:dyDescent="0.25">
      <c r="A58" s="487"/>
      <c r="B58" s="467"/>
      <c r="C58" s="450"/>
      <c r="D58" s="266"/>
      <c r="E58" s="453"/>
      <c r="F58" s="312"/>
      <c r="G58" s="312"/>
      <c r="H58" s="452"/>
      <c r="I58" s="452"/>
      <c r="J58" s="452"/>
      <c r="K58" s="452"/>
      <c r="L58" s="452"/>
      <c r="M58" s="452"/>
      <c r="N58" s="452"/>
      <c r="O58" s="452"/>
      <c r="P58" s="466"/>
    </row>
    <row r="59" spans="1:16" x14ac:dyDescent="0.25">
      <c r="A59" s="486"/>
      <c r="B59" s="468"/>
      <c r="C59" s="454"/>
      <c r="D59" s="455"/>
      <c r="E59" s="455"/>
      <c r="F59" s="312"/>
      <c r="G59" s="312"/>
      <c r="H59" s="456"/>
      <c r="I59" s="456"/>
      <c r="J59" s="456"/>
      <c r="K59" s="456"/>
      <c r="L59" s="456"/>
      <c r="M59" s="456"/>
      <c r="N59" s="456"/>
      <c r="O59" s="456"/>
      <c r="P59" s="466"/>
    </row>
    <row r="60" spans="1:16" ht="27" customHeight="1" x14ac:dyDescent="0.25">
      <c r="B60" s="587" t="s">
        <v>165</v>
      </c>
      <c r="C60" s="588"/>
      <c r="D60" s="588"/>
      <c r="E60" s="588"/>
      <c r="F60" s="588"/>
      <c r="G60" s="588"/>
      <c r="H60" s="588"/>
      <c r="I60" s="588"/>
      <c r="J60" s="588"/>
      <c r="K60" s="588"/>
      <c r="L60" s="588"/>
      <c r="M60" s="588"/>
      <c r="N60" s="588"/>
      <c r="O60" s="588"/>
      <c r="P60" s="589"/>
    </row>
    <row r="61" spans="1:16" ht="16.5" x14ac:dyDescent="0.25">
      <c r="B61" s="469"/>
      <c r="C61" s="450"/>
      <c r="D61" s="453"/>
      <c r="E61" s="453"/>
      <c r="F61" s="449"/>
      <c r="G61" s="449"/>
      <c r="H61" s="449"/>
      <c r="I61" s="449"/>
      <c r="J61" s="449"/>
      <c r="K61" s="449"/>
      <c r="L61" s="449"/>
      <c r="M61" s="449"/>
      <c r="N61" s="449"/>
      <c r="O61" s="449"/>
      <c r="P61" s="470"/>
    </row>
    <row r="62" spans="1:16" ht="25.5" customHeight="1" x14ac:dyDescent="0.25">
      <c r="A62" s="487"/>
      <c r="B62" s="582" t="s">
        <v>166</v>
      </c>
      <c r="C62" s="572"/>
      <c r="D62" s="572"/>
      <c r="E62" s="572"/>
      <c r="F62" s="572"/>
      <c r="G62" s="572"/>
      <c r="H62" s="572"/>
      <c r="I62" s="572"/>
      <c r="J62" s="572"/>
      <c r="K62" s="572"/>
      <c r="L62" s="572"/>
      <c r="M62" s="572"/>
      <c r="N62" s="572"/>
      <c r="O62" s="572"/>
      <c r="P62" s="583"/>
    </row>
    <row r="63" spans="1:16" x14ac:dyDescent="0.25">
      <c r="A63" s="487"/>
      <c r="B63" s="465">
        <v>21</v>
      </c>
      <c r="C63" s="450" t="s">
        <v>167</v>
      </c>
      <c r="D63" s="266" t="s">
        <v>34</v>
      </c>
      <c r="E63" s="453"/>
      <c r="F63" s="312"/>
      <c r="G63" s="312"/>
      <c r="H63" s="462">
        <v>1</v>
      </c>
      <c r="I63" s="452"/>
      <c r="J63" s="452"/>
      <c r="K63" s="452"/>
      <c r="L63" s="452"/>
      <c r="M63" s="452"/>
      <c r="N63" s="452"/>
      <c r="O63" s="452"/>
      <c r="P63" s="466">
        <f t="shared" si="0"/>
        <v>1</v>
      </c>
    </row>
    <row r="64" spans="1:16" ht="28.5" x14ac:dyDescent="0.25">
      <c r="A64" s="487"/>
      <c r="B64" s="465">
        <v>22</v>
      </c>
      <c r="C64" s="450" t="s">
        <v>168</v>
      </c>
      <c r="D64" s="266" t="s">
        <v>34</v>
      </c>
      <c r="E64" s="453"/>
      <c r="F64" s="312"/>
      <c r="G64" s="312"/>
      <c r="H64" s="462">
        <v>1</v>
      </c>
      <c r="I64" s="452"/>
      <c r="J64" s="452"/>
      <c r="K64" s="452"/>
      <c r="L64" s="452"/>
      <c r="M64" s="452"/>
      <c r="N64" s="452"/>
      <c r="O64" s="452"/>
      <c r="P64" s="466">
        <f t="shared" si="0"/>
        <v>1</v>
      </c>
    </row>
    <row r="65" spans="1:16" x14ac:dyDescent="0.25">
      <c r="A65" s="487"/>
      <c r="B65" s="465">
        <v>23</v>
      </c>
      <c r="C65" s="450" t="s">
        <v>169</v>
      </c>
      <c r="D65" s="266" t="s">
        <v>34</v>
      </c>
      <c r="E65" s="453"/>
      <c r="F65" s="312"/>
      <c r="G65" s="312"/>
      <c r="H65" s="462">
        <v>1</v>
      </c>
      <c r="I65" s="452"/>
      <c r="J65" s="452"/>
      <c r="K65" s="452"/>
      <c r="L65" s="452"/>
      <c r="M65" s="452"/>
      <c r="N65" s="452"/>
      <c r="O65" s="452"/>
      <c r="P65" s="466">
        <f t="shared" si="0"/>
        <v>1</v>
      </c>
    </row>
    <row r="66" spans="1:16" x14ac:dyDescent="0.25">
      <c r="A66" s="487"/>
      <c r="B66" s="465">
        <v>24</v>
      </c>
      <c r="C66" s="450" t="s">
        <v>170</v>
      </c>
      <c r="D66" s="266" t="s">
        <v>34</v>
      </c>
      <c r="E66" s="453"/>
      <c r="F66" s="312"/>
      <c r="G66" s="312"/>
      <c r="H66" s="462">
        <v>1</v>
      </c>
      <c r="I66" s="452"/>
      <c r="J66" s="452"/>
      <c r="K66" s="452"/>
      <c r="L66" s="452"/>
      <c r="M66" s="452"/>
      <c r="N66" s="452"/>
      <c r="O66" s="452"/>
      <c r="P66" s="466">
        <f t="shared" si="0"/>
        <v>1</v>
      </c>
    </row>
    <row r="67" spans="1:16" x14ac:dyDescent="0.25">
      <c r="A67" s="487"/>
      <c r="B67" s="467" t="s">
        <v>320</v>
      </c>
      <c r="C67" s="450"/>
      <c r="D67" s="266" t="s">
        <v>254</v>
      </c>
      <c r="E67" s="453"/>
      <c r="F67" s="312"/>
      <c r="G67" s="312"/>
      <c r="H67" s="462"/>
      <c r="I67" s="452"/>
      <c r="J67" s="452"/>
      <c r="K67" s="452"/>
      <c r="L67" s="452"/>
      <c r="M67" s="452"/>
      <c r="N67" s="452"/>
      <c r="O67" s="452"/>
      <c r="P67" s="466"/>
    </row>
    <row r="68" spans="1:16" x14ac:dyDescent="0.25">
      <c r="A68" s="487"/>
      <c r="B68" s="465"/>
      <c r="C68" s="450"/>
      <c r="D68" s="266"/>
      <c r="E68" s="453"/>
      <c r="F68" s="312"/>
      <c r="G68" s="312"/>
      <c r="H68" s="462"/>
      <c r="I68" s="452"/>
      <c r="J68" s="452"/>
      <c r="K68" s="452"/>
      <c r="L68" s="452"/>
      <c r="M68" s="452"/>
      <c r="N68" s="452"/>
      <c r="O68" s="452"/>
      <c r="P68" s="466"/>
    </row>
    <row r="69" spans="1:16" x14ac:dyDescent="0.25">
      <c r="A69" s="487"/>
      <c r="B69" s="465"/>
      <c r="C69" s="450"/>
      <c r="D69" s="266"/>
      <c r="E69" s="453"/>
      <c r="F69" s="312"/>
      <c r="G69" s="312"/>
      <c r="H69" s="462"/>
      <c r="I69" s="452"/>
      <c r="J69" s="452"/>
      <c r="K69" s="452"/>
      <c r="L69" s="452"/>
      <c r="M69" s="452"/>
      <c r="N69" s="452"/>
      <c r="O69" s="452"/>
      <c r="P69" s="466"/>
    </row>
    <row r="70" spans="1:16" x14ac:dyDescent="0.25">
      <c r="A70" s="487"/>
      <c r="B70" s="465"/>
      <c r="C70" s="450"/>
      <c r="D70" s="266"/>
      <c r="E70" s="453"/>
      <c r="F70" s="312"/>
      <c r="G70" s="312"/>
      <c r="H70" s="452"/>
      <c r="I70" s="452"/>
      <c r="J70" s="452"/>
      <c r="K70" s="452"/>
      <c r="L70" s="452"/>
      <c r="M70" s="452"/>
      <c r="N70" s="452"/>
      <c r="O70" s="452"/>
      <c r="P70" s="466">
        <f t="shared" si="0"/>
        <v>0</v>
      </c>
    </row>
    <row r="71" spans="1:16" ht="28.5" customHeight="1" x14ac:dyDescent="0.25">
      <c r="A71" s="487"/>
      <c r="B71" s="582" t="s">
        <v>171</v>
      </c>
      <c r="C71" s="572"/>
      <c r="D71" s="572"/>
      <c r="E71" s="572"/>
      <c r="F71" s="572"/>
      <c r="G71" s="572"/>
      <c r="H71" s="572"/>
      <c r="I71" s="572"/>
      <c r="J71" s="572"/>
      <c r="K71" s="572"/>
      <c r="L71" s="572"/>
      <c r="M71" s="572"/>
      <c r="N71" s="572"/>
      <c r="O71" s="572"/>
      <c r="P71" s="583"/>
    </row>
    <row r="72" spans="1:16" x14ac:dyDescent="0.25">
      <c r="A72" s="487"/>
      <c r="B72" s="465">
        <v>25</v>
      </c>
      <c r="C72" s="450" t="s">
        <v>172</v>
      </c>
      <c r="D72" s="266" t="s">
        <v>34</v>
      </c>
      <c r="E72" s="453"/>
      <c r="F72" s="312"/>
      <c r="G72" s="312"/>
      <c r="H72" s="452"/>
      <c r="I72" s="462">
        <v>1</v>
      </c>
      <c r="J72" s="452"/>
      <c r="K72" s="452"/>
      <c r="L72" s="452"/>
      <c r="M72" s="452"/>
      <c r="N72" s="452"/>
      <c r="O72" s="452"/>
      <c r="P72" s="466">
        <f t="shared" si="0"/>
        <v>1</v>
      </c>
    </row>
    <row r="73" spans="1:16" x14ac:dyDescent="0.25">
      <c r="A73" s="487"/>
      <c r="B73" s="465">
        <v>26</v>
      </c>
      <c r="C73" s="450" t="s">
        <v>173</v>
      </c>
      <c r="D73" s="266" t="s">
        <v>34</v>
      </c>
      <c r="E73" s="453"/>
      <c r="F73" s="312"/>
      <c r="G73" s="312"/>
      <c r="H73" s="452"/>
      <c r="I73" s="462">
        <v>1</v>
      </c>
      <c r="J73" s="452"/>
      <c r="K73" s="452"/>
      <c r="L73" s="452"/>
      <c r="M73" s="452"/>
      <c r="N73" s="452"/>
      <c r="O73" s="452"/>
      <c r="P73" s="466">
        <f t="shared" si="0"/>
        <v>1</v>
      </c>
    </row>
    <row r="74" spans="1:16" ht="28.5" x14ac:dyDescent="0.25">
      <c r="A74" s="487"/>
      <c r="B74" s="465">
        <v>27</v>
      </c>
      <c r="C74" s="450" t="s">
        <v>174</v>
      </c>
      <c r="D74" s="266" t="s">
        <v>34</v>
      </c>
      <c r="E74" s="453"/>
      <c r="F74" s="312"/>
      <c r="G74" s="312"/>
      <c r="H74" s="452"/>
      <c r="I74" s="462">
        <v>0.8</v>
      </c>
      <c r="J74" s="462">
        <v>0.2</v>
      </c>
      <c r="K74" s="452"/>
      <c r="L74" s="452"/>
      <c r="M74" s="452"/>
      <c r="N74" s="452"/>
      <c r="O74" s="452"/>
      <c r="P74" s="466">
        <f t="shared" si="0"/>
        <v>1</v>
      </c>
    </row>
    <row r="75" spans="1:16" ht="28.5" x14ac:dyDescent="0.25">
      <c r="A75" s="487"/>
      <c r="B75" s="465">
        <v>28</v>
      </c>
      <c r="C75" s="450" t="s">
        <v>175</v>
      </c>
      <c r="D75" s="266" t="s">
        <v>34</v>
      </c>
      <c r="E75" s="453"/>
      <c r="F75" s="312"/>
      <c r="G75" s="312"/>
      <c r="H75" s="452"/>
      <c r="I75" s="452"/>
      <c r="J75" s="452"/>
      <c r="K75" s="452"/>
      <c r="L75" s="452"/>
      <c r="M75" s="452"/>
      <c r="N75" s="452"/>
      <c r="O75" s="452"/>
      <c r="P75" s="466">
        <f t="shared" si="0"/>
        <v>0</v>
      </c>
    </row>
    <row r="76" spans="1:16" ht="28.5" x14ac:dyDescent="0.25">
      <c r="A76" s="487"/>
      <c r="B76" s="465">
        <v>29</v>
      </c>
      <c r="C76" s="450" t="s">
        <v>176</v>
      </c>
      <c r="D76" s="266" t="s">
        <v>34</v>
      </c>
      <c r="E76" s="453"/>
      <c r="F76" s="312"/>
      <c r="G76" s="312"/>
      <c r="H76" s="452"/>
      <c r="I76" s="452"/>
      <c r="J76" s="452"/>
      <c r="K76" s="452"/>
      <c r="L76" s="452"/>
      <c r="M76" s="452"/>
      <c r="N76" s="452"/>
      <c r="O76" s="452"/>
      <c r="P76" s="466">
        <f t="shared" si="0"/>
        <v>0</v>
      </c>
    </row>
    <row r="77" spans="1:16" ht="28.5" x14ac:dyDescent="0.25">
      <c r="A77" s="487"/>
      <c r="B77" s="465">
        <v>30</v>
      </c>
      <c r="C77" s="450" t="s">
        <v>177</v>
      </c>
      <c r="D77" s="266" t="s">
        <v>34</v>
      </c>
      <c r="E77" s="453"/>
      <c r="F77" s="312"/>
      <c r="G77" s="312"/>
      <c r="H77" s="452"/>
      <c r="I77" s="452"/>
      <c r="J77" s="452"/>
      <c r="K77" s="452"/>
      <c r="L77" s="452"/>
      <c r="M77" s="452"/>
      <c r="N77" s="452"/>
      <c r="O77" s="452"/>
      <c r="P77" s="466">
        <f t="shared" si="0"/>
        <v>0</v>
      </c>
    </row>
    <row r="78" spans="1:16" ht="28.5" x14ac:dyDescent="0.25">
      <c r="A78" s="487"/>
      <c r="B78" s="465">
        <v>31</v>
      </c>
      <c r="C78" s="450" t="s">
        <v>178</v>
      </c>
      <c r="D78" s="266" t="s">
        <v>34</v>
      </c>
      <c r="E78" s="453"/>
      <c r="F78" s="312"/>
      <c r="G78" s="312"/>
      <c r="H78" s="452"/>
      <c r="I78" s="452"/>
      <c r="J78" s="452"/>
      <c r="K78" s="452"/>
      <c r="L78" s="452"/>
      <c r="M78" s="452"/>
      <c r="N78" s="452"/>
      <c r="O78" s="452"/>
      <c r="P78" s="466">
        <f t="shared" si="0"/>
        <v>0</v>
      </c>
    </row>
    <row r="79" spans="1:16" x14ac:dyDescent="0.25">
      <c r="A79" s="487"/>
      <c r="B79" s="465">
        <v>32</v>
      </c>
      <c r="C79" s="450" t="s">
        <v>179</v>
      </c>
      <c r="D79" s="266" t="s">
        <v>34</v>
      </c>
      <c r="E79" s="453"/>
      <c r="F79" s="312"/>
      <c r="G79" s="312"/>
      <c r="H79" s="452"/>
      <c r="I79" s="452"/>
      <c r="J79" s="452"/>
      <c r="K79" s="452"/>
      <c r="L79" s="452"/>
      <c r="M79" s="452"/>
      <c r="N79" s="452"/>
      <c r="O79" s="452"/>
      <c r="P79" s="466">
        <f t="shared" si="0"/>
        <v>0</v>
      </c>
    </row>
    <row r="80" spans="1:16" x14ac:dyDescent="0.25">
      <c r="A80" s="487"/>
      <c r="B80" s="467" t="s">
        <v>320</v>
      </c>
      <c r="C80" s="450"/>
      <c r="D80" s="266" t="s">
        <v>254</v>
      </c>
      <c r="E80" s="453"/>
      <c r="F80" s="312"/>
      <c r="G80" s="312"/>
      <c r="H80" s="452"/>
      <c r="I80" s="452"/>
      <c r="J80" s="452"/>
      <c r="K80" s="452"/>
      <c r="L80" s="452"/>
      <c r="M80" s="452"/>
      <c r="N80" s="452"/>
      <c r="O80" s="452"/>
      <c r="P80" s="466"/>
    </row>
    <row r="81" spans="1:16" x14ac:dyDescent="0.25">
      <c r="A81" s="487"/>
      <c r="B81" s="465"/>
      <c r="C81" s="450"/>
      <c r="D81" s="266"/>
      <c r="E81" s="453"/>
      <c r="F81" s="312"/>
      <c r="G81" s="312"/>
      <c r="H81" s="452"/>
      <c r="I81" s="452"/>
      <c r="J81" s="452"/>
      <c r="K81" s="452"/>
      <c r="L81" s="452"/>
      <c r="M81" s="452"/>
      <c r="N81" s="452"/>
      <c r="O81" s="452"/>
      <c r="P81" s="466"/>
    </row>
    <row r="82" spans="1:16" x14ac:dyDescent="0.25">
      <c r="A82" s="487"/>
      <c r="B82" s="465"/>
      <c r="C82" s="450"/>
      <c r="D82" s="266"/>
      <c r="E82" s="453"/>
      <c r="F82" s="312"/>
      <c r="G82" s="312"/>
      <c r="H82" s="452"/>
      <c r="I82" s="452"/>
      <c r="J82" s="452"/>
      <c r="K82" s="452"/>
      <c r="L82" s="452"/>
      <c r="M82" s="452"/>
      <c r="N82" s="452"/>
      <c r="O82" s="452"/>
      <c r="P82" s="466"/>
    </row>
    <row r="83" spans="1:16" x14ac:dyDescent="0.25">
      <c r="A83" s="487"/>
      <c r="B83" s="465"/>
      <c r="C83" s="450"/>
      <c r="D83" s="266"/>
      <c r="E83" s="453"/>
      <c r="F83" s="312"/>
      <c r="G83" s="312"/>
      <c r="H83" s="452"/>
      <c r="I83" s="452"/>
      <c r="J83" s="452"/>
      <c r="K83" s="452"/>
      <c r="L83" s="452"/>
      <c r="M83" s="452"/>
      <c r="N83" s="452"/>
      <c r="O83" s="452"/>
      <c r="P83" s="466">
        <f t="shared" ref="P83:P106" si="1">SUM(H83:O83)</f>
        <v>0</v>
      </c>
    </row>
    <row r="84" spans="1:16" ht="25.5" customHeight="1" x14ac:dyDescent="0.25">
      <c r="A84" s="487"/>
      <c r="B84" s="582" t="s">
        <v>180</v>
      </c>
      <c r="C84" s="572"/>
      <c r="D84" s="572"/>
      <c r="E84" s="572"/>
      <c r="F84" s="572"/>
      <c r="G84" s="572"/>
      <c r="H84" s="572"/>
      <c r="I84" s="572"/>
      <c r="J84" s="572"/>
      <c r="K84" s="572"/>
      <c r="L84" s="572"/>
      <c r="M84" s="572"/>
      <c r="N84" s="572"/>
      <c r="O84" s="572"/>
      <c r="P84" s="583"/>
    </row>
    <row r="85" spans="1:16" x14ac:dyDescent="0.25">
      <c r="A85" s="487"/>
      <c r="B85" s="465">
        <v>33</v>
      </c>
      <c r="C85" s="450" t="s">
        <v>181</v>
      </c>
      <c r="D85" s="266" t="s">
        <v>34</v>
      </c>
      <c r="E85" s="453"/>
      <c r="F85" s="312"/>
      <c r="G85" s="312"/>
      <c r="H85" s="458"/>
      <c r="I85" s="458"/>
      <c r="J85" s="458"/>
      <c r="K85" s="458"/>
      <c r="L85" s="458"/>
      <c r="M85" s="458"/>
      <c r="N85" s="458"/>
      <c r="O85" s="458"/>
      <c r="P85" s="466">
        <f t="shared" si="1"/>
        <v>0</v>
      </c>
    </row>
    <row r="86" spans="1:16" x14ac:dyDescent="0.25">
      <c r="A86" s="487"/>
      <c r="B86" s="465">
        <v>34</v>
      </c>
      <c r="C86" s="450" t="s">
        <v>182</v>
      </c>
      <c r="D86" s="266" t="s">
        <v>34</v>
      </c>
      <c r="E86" s="453"/>
      <c r="F86" s="312"/>
      <c r="G86" s="312"/>
      <c r="H86" s="458"/>
      <c r="I86" s="458"/>
      <c r="J86" s="458"/>
      <c r="K86" s="458"/>
      <c r="L86" s="458"/>
      <c r="M86" s="458"/>
      <c r="N86" s="458"/>
      <c r="O86" s="458"/>
      <c r="P86" s="466">
        <f t="shared" si="1"/>
        <v>0</v>
      </c>
    </row>
    <row r="87" spans="1:16" x14ac:dyDescent="0.25">
      <c r="A87" s="487"/>
      <c r="B87" s="465">
        <v>35</v>
      </c>
      <c r="C87" s="450" t="s">
        <v>183</v>
      </c>
      <c r="D87" s="266" t="s">
        <v>34</v>
      </c>
      <c r="E87" s="453"/>
      <c r="F87" s="312"/>
      <c r="G87" s="312"/>
      <c r="H87" s="458"/>
      <c r="I87" s="458"/>
      <c r="J87" s="458"/>
      <c r="K87" s="458"/>
      <c r="L87" s="458"/>
      <c r="M87" s="458"/>
      <c r="N87" s="458"/>
      <c r="O87" s="458"/>
      <c r="P87" s="466">
        <f t="shared" si="1"/>
        <v>0</v>
      </c>
    </row>
    <row r="88" spans="1:16" x14ac:dyDescent="0.25">
      <c r="A88" s="487"/>
      <c r="B88" s="467" t="s">
        <v>320</v>
      </c>
      <c r="C88" s="450"/>
      <c r="D88" s="266" t="s">
        <v>254</v>
      </c>
      <c r="E88" s="453"/>
      <c r="F88" s="312"/>
      <c r="G88" s="312"/>
      <c r="H88" s="458"/>
      <c r="I88" s="458"/>
      <c r="J88" s="458"/>
      <c r="K88" s="458"/>
      <c r="L88" s="458"/>
      <c r="M88" s="458"/>
      <c r="N88" s="458"/>
      <c r="O88" s="458"/>
      <c r="P88" s="466"/>
    </row>
    <row r="89" spans="1:16" x14ac:dyDescent="0.25">
      <c r="A89" s="487"/>
      <c r="B89" s="465"/>
      <c r="C89" s="450"/>
      <c r="D89" s="266"/>
      <c r="E89" s="453"/>
      <c r="F89" s="312"/>
      <c r="G89" s="312"/>
      <c r="H89" s="458"/>
      <c r="I89" s="458"/>
      <c r="J89" s="458"/>
      <c r="K89" s="458"/>
      <c r="L89" s="458"/>
      <c r="M89" s="458"/>
      <c r="N89" s="458"/>
      <c r="O89" s="458"/>
      <c r="P89" s="466"/>
    </row>
    <row r="90" spans="1:16" x14ac:dyDescent="0.25">
      <c r="A90" s="487"/>
      <c r="B90" s="465"/>
      <c r="C90" s="450"/>
      <c r="D90" s="266"/>
      <c r="E90" s="453"/>
      <c r="F90" s="312"/>
      <c r="G90" s="312"/>
      <c r="H90" s="458"/>
      <c r="I90" s="458"/>
      <c r="J90" s="458"/>
      <c r="K90" s="458"/>
      <c r="L90" s="458"/>
      <c r="M90" s="458"/>
      <c r="N90" s="458"/>
      <c r="O90" s="458"/>
      <c r="P90" s="466"/>
    </row>
    <row r="91" spans="1:16" x14ac:dyDescent="0.25">
      <c r="A91" s="487"/>
      <c r="B91" s="465"/>
      <c r="C91" s="450"/>
      <c r="D91" s="266"/>
      <c r="E91" s="453"/>
      <c r="F91" s="312"/>
      <c r="G91" s="312"/>
      <c r="H91" s="458"/>
      <c r="I91" s="458"/>
      <c r="J91" s="458"/>
      <c r="K91" s="458"/>
      <c r="L91" s="458"/>
      <c r="M91" s="458"/>
      <c r="N91" s="458"/>
      <c r="O91" s="458"/>
      <c r="P91" s="466">
        <f t="shared" si="1"/>
        <v>0</v>
      </c>
    </row>
    <row r="92" spans="1:16" ht="24" customHeight="1" x14ac:dyDescent="0.25">
      <c r="A92" s="487"/>
      <c r="B92" s="582" t="s">
        <v>184</v>
      </c>
      <c r="C92" s="572"/>
      <c r="D92" s="572"/>
      <c r="E92" s="572"/>
      <c r="F92" s="572"/>
      <c r="G92" s="572"/>
      <c r="H92" s="572"/>
      <c r="I92" s="572"/>
      <c r="J92" s="572"/>
      <c r="K92" s="572"/>
      <c r="L92" s="572"/>
      <c r="M92" s="572"/>
      <c r="N92" s="572"/>
      <c r="O92" s="572"/>
      <c r="P92" s="583"/>
    </row>
    <row r="93" spans="1:16" ht="42.75" x14ac:dyDescent="0.25">
      <c r="A93" s="487"/>
      <c r="B93" s="465">
        <v>36</v>
      </c>
      <c r="C93" s="450" t="s">
        <v>185</v>
      </c>
      <c r="D93" s="266" t="s">
        <v>34</v>
      </c>
      <c r="E93" s="453"/>
      <c r="F93" s="312"/>
      <c r="G93" s="312"/>
      <c r="H93" s="458"/>
      <c r="I93" s="458"/>
      <c r="J93" s="458"/>
      <c r="K93" s="458"/>
      <c r="L93" s="458"/>
      <c r="M93" s="458"/>
      <c r="N93" s="458"/>
      <c r="O93" s="458"/>
      <c r="P93" s="466">
        <f t="shared" si="1"/>
        <v>0</v>
      </c>
    </row>
    <row r="94" spans="1:16" ht="28.5" x14ac:dyDescent="0.25">
      <c r="A94" s="487"/>
      <c r="B94" s="465">
        <v>37</v>
      </c>
      <c r="C94" s="450" t="s">
        <v>186</v>
      </c>
      <c r="D94" s="266" t="s">
        <v>34</v>
      </c>
      <c r="E94" s="453"/>
      <c r="F94" s="312"/>
      <c r="G94" s="312"/>
      <c r="H94" s="458"/>
      <c r="I94" s="458"/>
      <c r="J94" s="458"/>
      <c r="K94" s="458"/>
      <c r="L94" s="458"/>
      <c r="M94" s="458"/>
      <c r="N94" s="458"/>
      <c r="O94" s="458"/>
      <c r="P94" s="466">
        <f t="shared" si="1"/>
        <v>0</v>
      </c>
    </row>
    <row r="95" spans="1:16" x14ac:dyDescent="0.25">
      <c r="A95" s="487"/>
      <c r="B95" s="465">
        <v>38</v>
      </c>
      <c r="C95" s="450" t="s">
        <v>187</v>
      </c>
      <c r="D95" s="266" t="s">
        <v>34</v>
      </c>
      <c r="E95" s="453"/>
      <c r="F95" s="312"/>
      <c r="G95" s="312"/>
      <c r="H95" s="458"/>
      <c r="I95" s="458"/>
      <c r="J95" s="458"/>
      <c r="K95" s="458"/>
      <c r="L95" s="458"/>
      <c r="M95" s="458"/>
      <c r="N95" s="458"/>
      <c r="O95" s="458"/>
      <c r="P95" s="466">
        <f t="shared" si="1"/>
        <v>0</v>
      </c>
    </row>
    <row r="96" spans="1:16" ht="28.5" x14ac:dyDescent="0.25">
      <c r="A96" s="487"/>
      <c r="B96" s="465">
        <v>39</v>
      </c>
      <c r="C96" s="450" t="s">
        <v>188</v>
      </c>
      <c r="D96" s="266" t="s">
        <v>34</v>
      </c>
      <c r="E96" s="453"/>
      <c r="F96" s="312"/>
      <c r="G96" s="312"/>
      <c r="H96" s="458"/>
      <c r="I96" s="458"/>
      <c r="J96" s="458"/>
      <c r="K96" s="458"/>
      <c r="L96" s="458"/>
      <c r="M96" s="458"/>
      <c r="N96" s="458"/>
      <c r="O96" s="458"/>
      <c r="P96" s="466">
        <f t="shared" si="1"/>
        <v>0</v>
      </c>
    </row>
    <row r="97" spans="1:16" ht="28.5" x14ac:dyDescent="0.25">
      <c r="A97" s="487"/>
      <c r="B97" s="465">
        <v>40</v>
      </c>
      <c r="C97" s="450" t="s">
        <v>189</v>
      </c>
      <c r="D97" s="266" t="s">
        <v>34</v>
      </c>
      <c r="E97" s="453"/>
      <c r="F97" s="312"/>
      <c r="G97" s="312"/>
      <c r="H97" s="458"/>
      <c r="I97" s="458"/>
      <c r="J97" s="458"/>
      <c r="K97" s="458"/>
      <c r="L97" s="458"/>
      <c r="M97" s="458"/>
      <c r="N97" s="458"/>
      <c r="O97" s="458"/>
      <c r="P97" s="466">
        <f t="shared" si="1"/>
        <v>0</v>
      </c>
    </row>
    <row r="98" spans="1:16" ht="28.5" x14ac:dyDescent="0.25">
      <c r="A98" s="487"/>
      <c r="B98" s="465">
        <v>41</v>
      </c>
      <c r="C98" s="450" t="s">
        <v>190</v>
      </c>
      <c r="D98" s="266" t="s">
        <v>34</v>
      </c>
      <c r="E98" s="453"/>
      <c r="F98" s="312"/>
      <c r="G98" s="312"/>
      <c r="H98" s="458"/>
      <c r="I98" s="458"/>
      <c r="J98" s="458"/>
      <c r="K98" s="458"/>
      <c r="L98" s="458"/>
      <c r="M98" s="458"/>
      <c r="N98" s="458"/>
      <c r="O98" s="458"/>
      <c r="P98" s="466">
        <f t="shared" si="1"/>
        <v>0</v>
      </c>
    </row>
    <row r="99" spans="1:16" ht="28.5" x14ac:dyDescent="0.25">
      <c r="A99" s="487"/>
      <c r="B99" s="465">
        <v>42</v>
      </c>
      <c r="C99" s="450" t="s">
        <v>191</v>
      </c>
      <c r="D99" s="266" t="s">
        <v>34</v>
      </c>
      <c r="E99" s="453"/>
      <c r="F99" s="312"/>
      <c r="G99" s="312"/>
      <c r="H99" s="458"/>
      <c r="I99" s="458"/>
      <c r="J99" s="458"/>
      <c r="K99" s="458"/>
      <c r="L99" s="458"/>
      <c r="M99" s="458"/>
      <c r="N99" s="458"/>
      <c r="O99" s="458"/>
      <c r="P99" s="466">
        <f t="shared" si="1"/>
        <v>0</v>
      </c>
    </row>
    <row r="100" spans="1:16" x14ac:dyDescent="0.25">
      <c r="A100" s="487"/>
      <c r="B100" s="465">
        <v>43</v>
      </c>
      <c r="C100" s="450" t="s">
        <v>192</v>
      </c>
      <c r="D100" s="266" t="s">
        <v>34</v>
      </c>
      <c r="E100" s="453"/>
      <c r="F100" s="312"/>
      <c r="G100" s="312"/>
      <c r="H100" s="458"/>
      <c r="I100" s="458"/>
      <c r="J100" s="458"/>
      <c r="K100" s="458"/>
      <c r="L100" s="458"/>
      <c r="M100" s="458"/>
      <c r="N100" s="458"/>
      <c r="O100" s="458"/>
      <c r="P100" s="466">
        <f t="shared" si="1"/>
        <v>0</v>
      </c>
    </row>
    <row r="101" spans="1:16" ht="42.75" x14ac:dyDescent="0.25">
      <c r="A101" s="487"/>
      <c r="B101" s="465">
        <v>44</v>
      </c>
      <c r="C101" s="450" t="s">
        <v>193</v>
      </c>
      <c r="D101" s="266" t="s">
        <v>34</v>
      </c>
      <c r="E101" s="453"/>
      <c r="F101" s="312"/>
      <c r="G101" s="312"/>
      <c r="H101" s="458"/>
      <c r="I101" s="458"/>
      <c r="J101" s="458"/>
      <c r="K101" s="458"/>
      <c r="L101" s="458"/>
      <c r="M101" s="458"/>
      <c r="N101" s="458"/>
      <c r="O101" s="458"/>
      <c r="P101" s="466">
        <f t="shared" si="1"/>
        <v>0</v>
      </c>
    </row>
    <row r="102" spans="1:16" ht="28.5" x14ac:dyDescent="0.25">
      <c r="A102" s="487"/>
      <c r="B102" s="465">
        <v>45</v>
      </c>
      <c r="C102" s="450" t="s">
        <v>194</v>
      </c>
      <c r="D102" s="266" t="s">
        <v>34</v>
      </c>
      <c r="E102" s="453"/>
      <c r="F102" s="312"/>
      <c r="G102" s="312"/>
      <c r="H102" s="458"/>
      <c r="I102" s="458"/>
      <c r="J102" s="458"/>
      <c r="K102" s="458"/>
      <c r="L102" s="458"/>
      <c r="M102" s="458"/>
      <c r="N102" s="458"/>
      <c r="O102" s="458"/>
      <c r="P102" s="466">
        <f t="shared" si="1"/>
        <v>0</v>
      </c>
    </row>
    <row r="103" spans="1:16" ht="28.5" x14ac:dyDescent="0.25">
      <c r="A103" s="487"/>
      <c r="B103" s="465">
        <v>46</v>
      </c>
      <c r="C103" s="450" t="s">
        <v>195</v>
      </c>
      <c r="D103" s="266" t="s">
        <v>34</v>
      </c>
      <c r="E103" s="453"/>
      <c r="F103" s="312"/>
      <c r="G103" s="312"/>
      <c r="H103" s="458"/>
      <c r="I103" s="458"/>
      <c r="J103" s="458"/>
      <c r="K103" s="458"/>
      <c r="L103" s="458"/>
      <c r="M103" s="458"/>
      <c r="N103" s="458"/>
      <c r="O103" s="458"/>
      <c r="P103" s="466">
        <f t="shared" si="1"/>
        <v>0</v>
      </c>
    </row>
    <row r="104" spans="1:16" ht="28.5" x14ac:dyDescent="0.25">
      <c r="A104" s="487"/>
      <c r="B104" s="465">
        <v>47</v>
      </c>
      <c r="C104" s="450" t="s">
        <v>196</v>
      </c>
      <c r="D104" s="266" t="s">
        <v>34</v>
      </c>
      <c r="E104" s="453"/>
      <c r="F104" s="312"/>
      <c r="G104" s="312"/>
      <c r="H104" s="458"/>
      <c r="I104" s="458"/>
      <c r="J104" s="458"/>
      <c r="K104" s="458"/>
      <c r="L104" s="458"/>
      <c r="M104" s="458"/>
      <c r="N104" s="458"/>
      <c r="O104" s="458"/>
      <c r="P104" s="466">
        <f t="shared" si="1"/>
        <v>0</v>
      </c>
    </row>
    <row r="105" spans="1:16" ht="28.5" x14ac:dyDescent="0.25">
      <c r="A105" s="487"/>
      <c r="B105" s="465">
        <v>48</v>
      </c>
      <c r="C105" s="450" t="s">
        <v>197</v>
      </c>
      <c r="D105" s="266" t="s">
        <v>34</v>
      </c>
      <c r="E105" s="453"/>
      <c r="F105" s="312"/>
      <c r="G105" s="312"/>
      <c r="H105" s="458"/>
      <c r="I105" s="458"/>
      <c r="J105" s="458"/>
      <c r="K105" s="458"/>
      <c r="L105" s="458"/>
      <c r="M105" s="458"/>
      <c r="N105" s="458"/>
      <c r="O105" s="458"/>
      <c r="P105" s="466">
        <f t="shared" si="1"/>
        <v>0</v>
      </c>
    </row>
    <row r="106" spans="1:16" ht="28.5" x14ac:dyDescent="0.25">
      <c r="A106" s="487"/>
      <c r="B106" s="465">
        <v>49</v>
      </c>
      <c r="C106" s="450" t="s">
        <v>198</v>
      </c>
      <c r="D106" s="266" t="s">
        <v>34</v>
      </c>
      <c r="E106" s="453"/>
      <c r="F106" s="312"/>
      <c r="G106" s="312"/>
      <c r="H106" s="458"/>
      <c r="I106" s="458"/>
      <c r="J106" s="458"/>
      <c r="K106" s="458"/>
      <c r="L106" s="458"/>
      <c r="M106" s="458"/>
      <c r="N106" s="458"/>
      <c r="O106" s="458"/>
      <c r="P106" s="466">
        <f t="shared" si="1"/>
        <v>0</v>
      </c>
    </row>
    <row r="107" spans="1:16" x14ac:dyDescent="0.25">
      <c r="A107" s="487"/>
      <c r="B107" s="467" t="s">
        <v>320</v>
      </c>
      <c r="C107" s="450"/>
      <c r="D107" s="266" t="s">
        <v>254</v>
      </c>
      <c r="E107" s="453"/>
      <c r="F107" s="312"/>
      <c r="G107" s="312"/>
      <c r="H107" s="458"/>
      <c r="I107" s="458"/>
      <c r="J107" s="458"/>
      <c r="K107" s="458"/>
      <c r="L107" s="458"/>
      <c r="M107" s="458"/>
      <c r="N107" s="458"/>
      <c r="O107" s="458"/>
      <c r="P107" s="466"/>
    </row>
    <row r="108" spans="1:16" x14ac:dyDescent="0.25">
      <c r="A108" s="487"/>
      <c r="B108" s="465"/>
      <c r="C108" s="450"/>
      <c r="D108" s="266"/>
      <c r="E108" s="453"/>
      <c r="F108" s="312"/>
      <c r="G108" s="312"/>
      <c r="H108" s="458"/>
      <c r="I108" s="458"/>
      <c r="J108" s="458"/>
      <c r="K108" s="458"/>
      <c r="L108" s="458"/>
      <c r="M108" s="458"/>
      <c r="N108" s="458"/>
      <c r="O108" s="458"/>
      <c r="P108" s="466"/>
    </row>
    <row r="109" spans="1:16" x14ac:dyDescent="0.25">
      <c r="A109" s="487"/>
      <c r="B109" s="465"/>
      <c r="C109" s="450"/>
      <c r="D109" s="266"/>
      <c r="E109" s="453"/>
      <c r="F109" s="312"/>
      <c r="G109" s="312"/>
      <c r="H109" s="458"/>
      <c r="I109" s="458"/>
      <c r="J109" s="458"/>
      <c r="K109" s="458"/>
      <c r="L109" s="458"/>
      <c r="M109" s="458"/>
      <c r="N109" s="458"/>
      <c r="O109" s="458"/>
      <c r="P109" s="466"/>
    </row>
    <row r="110" spans="1:16" x14ac:dyDescent="0.25">
      <c r="A110" s="487"/>
      <c r="B110" s="465"/>
      <c r="C110" s="450"/>
      <c r="D110" s="266"/>
      <c r="E110" s="453"/>
      <c r="F110" s="312"/>
      <c r="G110" s="312"/>
      <c r="H110" s="458"/>
      <c r="I110" s="458"/>
      <c r="J110" s="458"/>
      <c r="K110" s="458"/>
      <c r="L110" s="458"/>
      <c r="M110" s="458"/>
      <c r="N110" s="458"/>
      <c r="O110" s="458"/>
      <c r="P110" s="466"/>
    </row>
    <row r="111" spans="1:16" x14ac:dyDescent="0.25">
      <c r="B111" s="388"/>
      <c r="C111" s="573" t="s">
        <v>221</v>
      </c>
      <c r="D111" s="573"/>
      <c r="E111" s="389"/>
      <c r="F111" s="390"/>
      <c r="G111" s="390"/>
      <c r="H111" s="391">
        <f>SUM(F17*H17,F18*H18,F19*H19,F20*H20,F21*H21,F22*H22,F46*H46,F63*H63,F64*H64,F65*H65,F66*H66)</f>
        <v>0</v>
      </c>
      <c r="I111" s="391">
        <f>SUM(F28*I28,F29*I29,F30*I30,F31*I31,F32*I32,F72*I72,F73*I73,F74*I74,F75*I75,F76*I76,F77*I77,F78*I78,F79*I79,F85*I85,F86*I86,F87*I87)</f>
        <v>0</v>
      </c>
      <c r="J111" s="392"/>
      <c r="K111" s="389"/>
      <c r="L111" s="389"/>
      <c r="M111" s="389"/>
      <c r="N111" s="391"/>
      <c r="O111" s="389"/>
      <c r="P111" s="393">
        <f>SUM(H111:O111)</f>
        <v>0</v>
      </c>
    </row>
    <row r="112" spans="1:16" x14ac:dyDescent="0.25">
      <c r="B112" s="288"/>
      <c r="C112" s="559" t="s">
        <v>261</v>
      </c>
      <c r="D112" s="559"/>
      <c r="E112" s="282"/>
      <c r="F112" s="280"/>
      <c r="G112" s="280"/>
      <c r="H112" s="282"/>
      <c r="I112" s="282"/>
      <c r="J112" s="283">
        <f>SUM(E28*G28*J28,E29*G29*J29,E30*G30*J30,E31*G31,J31*E32*G32*J32,E38*G38*J38,E39*G39*J39,E40*G40*J40)</f>
        <v>0</v>
      </c>
      <c r="K112" s="283">
        <f>SUM(E28*G28*K28,E29*G29*K29,E30*G30*K30,E31*G31*K31,E32*G32*K32,E38*G38*K38,E39*G39*K39,E40*G40*K40)</f>
        <v>0</v>
      </c>
      <c r="L112" s="283"/>
      <c r="M112" s="283"/>
      <c r="N112" s="282"/>
      <c r="O112" s="282"/>
      <c r="P112" s="289">
        <f>SUM(H112:O112)</f>
        <v>0</v>
      </c>
    </row>
    <row r="113" spans="2:16" x14ac:dyDescent="0.25">
      <c r="B113" s="288"/>
      <c r="C113" s="559" t="s">
        <v>262</v>
      </c>
      <c r="D113" s="559"/>
      <c r="E113" s="282"/>
      <c r="F113" s="280"/>
      <c r="G113" s="280"/>
      <c r="H113" s="282"/>
      <c r="I113" s="282"/>
      <c r="J113" s="283">
        <f>J112-(E32*G32*J32)</f>
        <v>0</v>
      </c>
      <c r="K113" s="282">
        <f>K112-(E32*G32*K32)</f>
        <v>0</v>
      </c>
      <c r="L113" s="282"/>
      <c r="M113" s="282"/>
      <c r="N113" s="282"/>
      <c r="O113" s="282"/>
      <c r="P113" s="289"/>
    </row>
    <row r="114" spans="2:16" x14ac:dyDescent="0.25">
      <c r="B114" s="290"/>
      <c r="C114" s="574"/>
      <c r="D114" s="574"/>
      <c r="E114" s="275"/>
      <c r="F114" s="273"/>
      <c r="G114" s="273"/>
      <c r="H114" s="275"/>
      <c r="I114" s="275"/>
      <c r="J114" s="275"/>
      <c r="K114" s="275"/>
      <c r="L114" s="275"/>
      <c r="M114" s="275"/>
      <c r="N114" s="275"/>
      <c r="O114" s="275"/>
      <c r="P114" s="291"/>
    </row>
    <row r="115" spans="2:16" x14ac:dyDescent="0.25">
      <c r="B115" s="290"/>
      <c r="C115" s="274"/>
      <c r="D115" s="275"/>
      <c r="E115" s="275"/>
      <c r="F115" s="273"/>
      <c r="G115" s="273"/>
      <c r="H115" s="275"/>
      <c r="I115" s="275"/>
      <c r="J115" s="275"/>
      <c r="K115" s="275"/>
      <c r="L115" s="275"/>
      <c r="M115" s="275"/>
      <c r="N115" s="275"/>
      <c r="O115" s="275"/>
      <c r="P115" s="291"/>
    </row>
    <row r="116" spans="2:16" x14ac:dyDescent="0.25">
      <c r="B116" s="415"/>
      <c r="C116" s="557" t="s">
        <v>330</v>
      </c>
      <c r="D116" s="557"/>
      <c r="E116" s="266"/>
      <c r="F116" s="277"/>
      <c r="G116" s="266"/>
      <c r="H116" s="278" t="e">
        <f>'3.  Distribution Rates'!#REF!</f>
        <v>#REF!</v>
      </c>
      <c r="I116" s="278" t="e">
        <f>'3.  Distribution Rates'!#REF!</f>
        <v>#REF!</v>
      </c>
      <c r="J116" s="278" t="e">
        <f>'3.  Distribution Rates'!#REF!</f>
        <v>#REF!</v>
      </c>
      <c r="K116" s="278" t="e">
        <f>'3.  Distribution Rates'!#REF!</f>
        <v>#REF!</v>
      </c>
      <c r="L116" s="278" t="e">
        <f>'3.  Distribution Rates'!#REF!</f>
        <v>#REF!</v>
      </c>
      <c r="M116" s="278" t="e">
        <f>'3.  Distribution Rates'!#REF!</f>
        <v>#REF!</v>
      </c>
      <c r="N116" s="278" t="e">
        <f>'3.  Distribution Rates'!#REF!</f>
        <v>#REF!</v>
      </c>
      <c r="O116" s="278"/>
      <c r="P116" s="416"/>
    </row>
    <row r="117" spans="2:16" x14ac:dyDescent="0.25">
      <c r="B117" s="415"/>
      <c r="C117" s="557" t="s">
        <v>309</v>
      </c>
      <c r="D117" s="557"/>
      <c r="E117" s="275"/>
      <c r="F117" s="277"/>
      <c r="G117" s="277"/>
      <c r="H117" s="439"/>
      <c r="I117" s="439"/>
      <c r="J117" s="439"/>
      <c r="K117" s="439"/>
      <c r="L117" s="439"/>
      <c r="M117" s="439"/>
      <c r="N117" s="439"/>
      <c r="O117" s="266"/>
      <c r="P117" s="292">
        <f>SUM(H117:O117)</f>
        <v>0</v>
      </c>
    </row>
    <row r="118" spans="2:16" x14ac:dyDescent="0.25">
      <c r="B118" s="415"/>
      <c r="C118" s="557" t="s">
        <v>310</v>
      </c>
      <c r="D118" s="557"/>
      <c r="E118" s="275"/>
      <c r="F118" s="277"/>
      <c r="G118" s="277"/>
      <c r="H118" s="439"/>
      <c r="I118" s="439"/>
      <c r="J118" s="439"/>
      <c r="K118" s="439"/>
      <c r="L118" s="439"/>
      <c r="M118" s="439"/>
      <c r="N118" s="439"/>
      <c r="O118" s="266"/>
      <c r="P118" s="292">
        <f>SUM(H118:O118)</f>
        <v>0</v>
      </c>
    </row>
    <row r="119" spans="2:16" x14ac:dyDescent="0.25">
      <c r="B119" s="415"/>
      <c r="C119" s="557" t="s">
        <v>311</v>
      </c>
      <c r="D119" s="557"/>
      <c r="E119" s="275"/>
      <c r="F119" s="277"/>
      <c r="G119" s="277"/>
      <c r="H119" s="439"/>
      <c r="I119" s="439"/>
      <c r="J119" s="439"/>
      <c r="K119" s="439"/>
      <c r="L119" s="439"/>
      <c r="M119" s="439"/>
      <c r="N119" s="439"/>
      <c r="O119" s="266"/>
      <c r="P119" s="292">
        <f t="shared" ref="P119" si="2">SUM(H119:O119)</f>
        <v>0</v>
      </c>
    </row>
    <row r="120" spans="2:16" x14ac:dyDescent="0.25">
      <c r="B120" s="415"/>
      <c r="C120" s="557" t="s">
        <v>312</v>
      </c>
      <c r="D120" s="557"/>
      <c r="E120" s="275"/>
      <c r="F120" s="277"/>
      <c r="G120" s="277"/>
      <c r="H120" s="439"/>
      <c r="I120" s="439"/>
      <c r="J120" s="439"/>
      <c r="K120" s="439"/>
      <c r="L120" s="439"/>
      <c r="M120" s="439"/>
      <c r="N120" s="439"/>
      <c r="O120" s="266"/>
      <c r="P120" s="292">
        <f>SUM(H120:O120)</f>
        <v>0</v>
      </c>
    </row>
    <row r="121" spans="2:16" x14ac:dyDescent="0.25">
      <c r="B121" s="415"/>
      <c r="C121" s="557" t="s">
        <v>313</v>
      </c>
      <c r="D121" s="557"/>
      <c r="E121" s="275"/>
      <c r="F121" s="277"/>
      <c r="G121" s="277"/>
      <c r="H121" s="412" t="e">
        <f>'5.  2015 LRAM'!H130*H116</f>
        <v>#REF!</v>
      </c>
      <c r="I121" s="412" t="e">
        <f>'5.  2015 LRAM'!I130*I116</f>
        <v>#REF!</v>
      </c>
      <c r="J121" s="412" t="e">
        <f>'5.  2015 LRAM'!J130*J116</f>
        <v>#REF!</v>
      </c>
      <c r="K121" s="412" t="e">
        <f>'5.  2015 LRAM'!K130*K116</f>
        <v>#REF!</v>
      </c>
      <c r="L121" s="412" t="e">
        <f>'5.  2015 LRAM'!L130*L116</f>
        <v>#REF!</v>
      </c>
      <c r="M121" s="412" t="e">
        <f>'5.  2015 LRAM'!M130*M116</f>
        <v>#REF!</v>
      </c>
      <c r="N121" s="412" t="e">
        <f>'5.  2015 LRAM'!N130*N116</f>
        <v>#REF!</v>
      </c>
      <c r="O121" s="266"/>
      <c r="P121" s="292" t="e">
        <f t="shared" ref="P121:P122" si="3">SUM(H121:O121)</f>
        <v>#REF!</v>
      </c>
    </row>
    <row r="122" spans="2:16" x14ac:dyDescent="0.25">
      <c r="B122" s="415"/>
      <c r="C122" s="557" t="s">
        <v>314</v>
      </c>
      <c r="D122" s="557"/>
      <c r="E122" s="275"/>
      <c r="F122" s="277"/>
      <c r="G122" s="277"/>
      <c r="H122" s="412" t="e">
        <f>'5-b. 2016 LRAM'!H128*H116</f>
        <v>#DIV/0!</v>
      </c>
      <c r="I122" s="412" t="e">
        <f>'5-b. 2016 LRAM'!I128*I116</f>
        <v>#DIV/0!</v>
      </c>
      <c r="J122" s="412" t="e">
        <f>'5-b. 2016 LRAM'!J128*J116</f>
        <v>#DIV/0!</v>
      </c>
      <c r="K122" s="412" t="e">
        <f>'5-b. 2016 LRAM'!K128*K116</f>
        <v>#DIV/0!</v>
      </c>
      <c r="L122" s="412" t="e">
        <f>'5-b. 2016 LRAM'!L128*L116</f>
        <v>#REF!</v>
      </c>
      <c r="M122" s="412" t="e">
        <f>'5-b. 2016 LRAM'!M128*M116</f>
        <v>#REF!</v>
      </c>
      <c r="N122" s="412" t="e">
        <f>'5-b. 2016 LRAM'!N128*N116</f>
        <v>#REF!</v>
      </c>
      <c r="O122" s="266"/>
      <c r="P122" s="292" t="e">
        <f t="shared" si="3"/>
        <v>#DIV/0!</v>
      </c>
    </row>
    <row r="123" spans="2:16" x14ac:dyDescent="0.25">
      <c r="B123" s="415"/>
      <c r="C123" s="557" t="s">
        <v>315</v>
      </c>
      <c r="D123" s="557"/>
      <c r="E123" s="275"/>
      <c r="F123" s="277"/>
      <c r="G123" s="277"/>
      <c r="H123" s="412" t="e">
        <f>'5-c.  2017 LRAM'!H129*H116</f>
        <v>#DIV/0!</v>
      </c>
      <c r="I123" s="412" t="e">
        <f>'5-c.  2017 LRAM'!I129*I116</f>
        <v>#DIV/0!</v>
      </c>
      <c r="J123" s="412" t="e">
        <f>'5-c.  2017 LRAM'!J129*J116</f>
        <v>#DIV/0!</v>
      </c>
      <c r="K123" s="412" t="e">
        <f>'5-c.  2017 LRAM'!K129*K116</f>
        <v>#DIV/0!</v>
      </c>
      <c r="L123" s="412" t="e">
        <f>'5-c.  2017 LRAM'!L129*L116</f>
        <v>#REF!</v>
      </c>
      <c r="M123" s="412" t="e">
        <f>'5-c.  2017 LRAM'!M129*M116</f>
        <v>#REF!</v>
      </c>
      <c r="N123" s="412" t="e">
        <f>'5-c.  2017 LRAM'!N129*N116</f>
        <v>#DIV/0!</v>
      </c>
      <c r="O123" s="266"/>
      <c r="P123" s="292" t="e">
        <f>SUM(H123:O123)</f>
        <v>#DIV/0!</v>
      </c>
    </row>
    <row r="124" spans="2:16" x14ac:dyDescent="0.25">
      <c r="B124" s="415"/>
      <c r="C124" s="557" t="s">
        <v>316</v>
      </c>
      <c r="D124" s="557"/>
      <c r="E124" s="275"/>
      <c r="F124" s="277"/>
      <c r="G124" s="277"/>
      <c r="H124" s="412" t="e">
        <f>'5-d.  2018 LRAM'!H128*H116</f>
        <v>#DIV/0!</v>
      </c>
      <c r="I124" s="412" t="e">
        <f>'5-d.  2018 LRAM'!I128*I116</f>
        <v>#DIV/0!</v>
      </c>
      <c r="J124" s="412" t="e">
        <f>'5-d.  2018 LRAM'!J128*J116</f>
        <v>#DIV/0!</v>
      </c>
      <c r="K124" s="412" t="e">
        <f>'5-d.  2018 LRAM'!K128*K116</f>
        <v>#DIV/0!</v>
      </c>
      <c r="L124" s="412" t="e">
        <f>'5-d.  2018 LRAM'!L128*L116</f>
        <v>#REF!</v>
      </c>
      <c r="M124" s="412" t="e">
        <f>'5-d.  2018 LRAM'!M128*M116</f>
        <v>#REF!</v>
      </c>
      <c r="N124" s="412" t="e">
        <f>'5-d.  2018 LRAM'!N128*N116</f>
        <v>#DIV/0!</v>
      </c>
      <c r="O124" s="266"/>
      <c r="P124" s="292" t="e">
        <f t="shared" ref="P124:P126" si="4">SUM(H124:O124)</f>
        <v>#DIV/0!</v>
      </c>
    </row>
    <row r="125" spans="2:16" x14ac:dyDescent="0.25">
      <c r="B125" s="415"/>
      <c r="C125" s="557" t="s">
        <v>317</v>
      </c>
      <c r="D125" s="557"/>
      <c r="E125" s="275"/>
      <c r="F125" s="277"/>
      <c r="G125" s="277"/>
      <c r="H125" s="412" t="e">
        <f>'5-e.  2019 LRAM'!H128*H116</f>
        <v>#DIV/0!</v>
      </c>
      <c r="I125" s="412" t="e">
        <f>'5-e.  2019 LRAM'!I128*I116</f>
        <v>#DIV/0!</v>
      </c>
      <c r="J125" s="412" t="e">
        <f>'5-e.  2019 LRAM'!J128*J116</f>
        <v>#DIV/0!</v>
      </c>
      <c r="K125" s="412" t="e">
        <f>'5-e.  2019 LRAM'!K128*K116</f>
        <v>#DIV/0!</v>
      </c>
      <c r="L125" s="412" t="e">
        <f>'5-e.  2019 LRAM'!L128*L116</f>
        <v>#DIV/0!</v>
      </c>
      <c r="M125" s="412" t="e">
        <f>'5-e.  2019 LRAM'!M128*M116</f>
        <v>#DIV/0!</v>
      </c>
      <c r="N125" s="412" t="e">
        <f>'5-e.  2019 LRAM'!N128*N116</f>
        <v>#DIV/0!</v>
      </c>
      <c r="O125" s="266"/>
      <c r="P125" s="292" t="e">
        <f t="shared" si="4"/>
        <v>#DIV/0!</v>
      </c>
    </row>
    <row r="126" spans="2:16" x14ac:dyDescent="0.25">
      <c r="B126" s="415"/>
      <c r="C126" s="557" t="s">
        <v>318</v>
      </c>
      <c r="D126" s="557"/>
      <c r="E126" s="275"/>
      <c r="F126" s="277"/>
      <c r="G126" s="277"/>
      <c r="H126" s="412" t="e">
        <f>H111*H116</f>
        <v>#REF!</v>
      </c>
      <c r="I126" s="412" t="e">
        <f>I111*I116</f>
        <v>#REF!</v>
      </c>
      <c r="J126" s="412" t="e">
        <f>J112*J116</f>
        <v>#REF!</v>
      </c>
      <c r="K126" s="412" t="e">
        <f>K112*K116</f>
        <v>#REF!</v>
      </c>
      <c r="L126" s="412" t="e">
        <f>L112*L116</f>
        <v>#REF!</v>
      </c>
      <c r="M126" s="412" t="e">
        <f>M112*M116</f>
        <v>#REF!</v>
      </c>
      <c r="N126" s="412" t="e">
        <f>N111*N116</f>
        <v>#REF!</v>
      </c>
      <c r="O126" s="266"/>
      <c r="P126" s="292" t="e">
        <f t="shared" si="4"/>
        <v>#REF!</v>
      </c>
    </row>
    <row r="127" spans="2:16" x14ac:dyDescent="0.25">
      <c r="B127" s="294"/>
      <c r="C127" s="489" t="s">
        <v>308</v>
      </c>
      <c r="D127" s="296"/>
      <c r="E127" s="296"/>
      <c r="F127" s="297"/>
      <c r="G127" s="297"/>
      <c r="H127" s="490" t="e">
        <f t="shared" ref="H127:N127" si="5">SUM(H117:H126)</f>
        <v>#REF!</v>
      </c>
      <c r="I127" s="490" t="e">
        <f t="shared" si="5"/>
        <v>#REF!</v>
      </c>
      <c r="J127" s="490" t="e">
        <f t="shared" si="5"/>
        <v>#REF!</v>
      </c>
      <c r="K127" s="490" t="e">
        <f t="shared" si="5"/>
        <v>#REF!</v>
      </c>
      <c r="L127" s="490" t="e">
        <f t="shared" si="5"/>
        <v>#REF!</v>
      </c>
      <c r="M127" s="490" t="e">
        <f t="shared" si="5"/>
        <v>#REF!</v>
      </c>
      <c r="N127" s="490" t="e">
        <f t="shared" si="5"/>
        <v>#REF!</v>
      </c>
      <c r="O127" s="296"/>
      <c r="P127" s="491" t="e">
        <f>SUM(P117:P126)</f>
        <v>#REF!</v>
      </c>
    </row>
  </sheetData>
  <mergeCells count="34">
    <mergeCell ref="C121:D121"/>
    <mergeCell ref="C116:D116"/>
    <mergeCell ref="C117:D117"/>
    <mergeCell ref="C118:D118"/>
    <mergeCell ref="C119:D119"/>
    <mergeCell ref="C120:D120"/>
    <mergeCell ref="B2:P2"/>
    <mergeCell ref="C111:D111"/>
    <mergeCell ref="C112:D112"/>
    <mergeCell ref="C113:D113"/>
    <mergeCell ref="C114:D114"/>
    <mergeCell ref="E4:P4"/>
    <mergeCell ref="B13:B14"/>
    <mergeCell ref="C13:C14"/>
    <mergeCell ref="D13:D14"/>
    <mergeCell ref="E10:F10"/>
    <mergeCell ref="E13:E14"/>
    <mergeCell ref="H13:P13"/>
    <mergeCell ref="B15:P15"/>
    <mergeCell ref="B16:P16"/>
    <mergeCell ref="B27:P27"/>
    <mergeCell ref="B71:P71"/>
    <mergeCell ref="C126:D126"/>
    <mergeCell ref="C122:D122"/>
    <mergeCell ref="C123:D123"/>
    <mergeCell ref="C124:D124"/>
    <mergeCell ref="C125:D125"/>
    <mergeCell ref="B84:P84"/>
    <mergeCell ref="B92:P92"/>
    <mergeCell ref="B37:P37"/>
    <mergeCell ref="B45:P45"/>
    <mergeCell ref="B51:P51"/>
    <mergeCell ref="B60:P60"/>
    <mergeCell ref="B62:P62"/>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T54"/>
  <sheetViews>
    <sheetView zoomScale="90" zoomScaleNormal="90" zoomScaleSheetLayoutView="100" zoomScalePageLayoutView="85" workbookViewId="0">
      <pane ySplit="2" topLeftCell="A17" activePane="bottomLeft" state="frozen"/>
      <selection pane="bottomLeft" activeCell="M36" sqref="M36"/>
    </sheetView>
  </sheetViews>
  <sheetFormatPr defaultRowHeight="14.25" outlineLevelRow="1" x14ac:dyDescent="0.2"/>
  <cols>
    <col min="1" max="1" width="3.28515625" style="69" customWidth="1"/>
    <col min="2" max="2" width="4" style="69" customWidth="1"/>
    <col min="3" max="3" width="26.42578125" style="72" customWidth="1"/>
    <col min="4" max="4" width="15.140625" style="72" customWidth="1"/>
    <col min="5" max="5" width="10.85546875" style="69" customWidth="1"/>
    <col min="6" max="7" width="11.85546875" style="69" customWidth="1"/>
    <col min="8" max="8" width="10.7109375" style="69" customWidth="1"/>
    <col min="9" max="9" width="11.28515625" style="69" customWidth="1"/>
    <col min="10" max="10" width="4" style="69" customWidth="1"/>
    <col min="11" max="11" width="25.85546875" style="72" customWidth="1"/>
    <col min="12" max="12" width="10.85546875" style="69" customWidth="1"/>
    <col min="13" max="13" width="10.7109375" style="69" customWidth="1"/>
    <col min="14" max="14" width="11.140625" style="69" customWidth="1"/>
    <col min="15" max="15" width="11.28515625" style="69" customWidth="1"/>
    <col min="16" max="16384" width="9.140625" style="69"/>
  </cols>
  <sheetData>
    <row r="1" spans="1:17" ht="155.25" customHeight="1" x14ac:dyDescent="0.2">
      <c r="C1" s="69"/>
      <c r="D1" s="69"/>
    </row>
    <row r="2" spans="1:17" ht="29.25" customHeight="1" x14ac:dyDescent="0.3">
      <c r="B2" s="72"/>
      <c r="C2" s="537" t="s">
        <v>354</v>
      </c>
      <c r="D2" s="537"/>
      <c r="E2" s="537"/>
      <c r="F2" s="537"/>
      <c r="G2" s="537"/>
      <c r="H2" s="537"/>
      <c r="I2" s="537"/>
      <c r="J2" s="537"/>
      <c r="K2" s="537"/>
      <c r="L2" s="537"/>
      <c r="M2" s="537"/>
      <c r="N2" s="537"/>
      <c r="O2" s="537"/>
      <c r="P2" s="537"/>
      <c r="Q2" s="537"/>
    </row>
    <row r="3" spans="1:17" ht="8.25" customHeight="1" outlineLevel="1" x14ac:dyDescent="0.3">
      <c r="B3" s="72"/>
      <c r="C3" s="132"/>
      <c r="D3" s="132"/>
      <c r="E3" s="132"/>
      <c r="F3" s="132"/>
      <c r="G3" s="132"/>
      <c r="H3" s="132"/>
      <c r="I3" s="132"/>
      <c r="J3" s="132"/>
      <c r="K3" s="132"/>
      <c r="L3" s="132"/>
      <c r="M3" s="132"/>
      <c r="N3" s="132"/>
    </row>
    <row r="4" spans="1:17" ht="9" hidden="1" customHeight="1" outlineLevel="1" x14ac:dyDescent="0.2">
      <c r="C4" s="69"/>
      <c r="D4" s="422"/>
      <c r="E4" s="423"/>
      <c r="F4" s="423"/>
      <c r="G4" s="423"/>
      <c r="H4" s="423"/>
      <c r="I4" s="423"/>
      <c r="J4" s="423"/>
      <c r="K4" s="423"/>
      <c r="L4" s="423"/>
      <c r="M4" s="423"/>
      <c r="N4" s="423"/>
      <c r="O4" s="424"/>
    </row>
    <row r="5" spans="1:17" ht="59.25" customHeight="1" outlineLevel="1" x14ac:dyDescent="0.2">
      <c r="D5" s="403" t="s">
        <v>404</v>
      </c>
      <c r="E5" s="73"/>
      <c r="F5" s="624" t="s">
        <v>242</v>
      </c>
      <c r="G5" s="624"/>
      <c r="H5" s="624"/>
      <c r="I5" s="624"/>
      <c r="J5" s="624"/>
      <c r="K5" s="624"/>
      <c r="L5" s="624"/>
      <c r="M5" s="624"/>
      <c r="N5" s="624"/>
      <c r="O5" s="624"/>
    </row>
    <row r="6" spans="1:17" ht="14.25" customHeight="1" outlineLevel="1" x14ac:dyDescent="0.2">
      <c r="D6" s="422"/>
      <c r="E6" s="73"/>
      <c r="F6" s="176" t="s">
        <v>499</v>
      </c>
      <c r="G6" s="73"/>
      <c r="H6" s="172"/>
      <c r="I6" s="172"/>
      <c r="J6" s="172"/>
      <c r="K6" s="172"/>
      <c r="L6" s="303"/>
      <c r="M6" s="172"/>
      <c r="N6" s="172"/>
      <c r="O6" s="73"/>
    </row>
    <row r="7" spans="1:17" ht="6.75" hidden="1" customHeight="1" outlineLevel="1" x14ac:dyDescent="0.2">
      <c r="D7" s="422"/>
      <c r="E7" s="73"/>
      <c r="F7" s="176"/>
      <c r="G7" s="73"/>
      <c r="H7" s="172"/>
      <c r="I7" s="172"/>
      <c r="J7" s="172"/>
      <c r="K7" s="172"/>
      <c r="L7" s="303"/>
      <c r="M7" s="172"/>
      <c r="N7" s="172"/>
      <c r="O7" s="73"/>
    </row>
    <row r="8" spans="1:17" outlineLevel="1" x14ac:dyDescent="0.2">
      <c r="A8" s="130"/>
      <c r="D8" s="86"/>
      <c r="F8" s="172" t="s">
        <v>260</v>
      </c>
      <c r="H8" s="172"/>
      <c r="I8" s="172"/>
      <c r="J8" s="172"/>
      <c r="K8" s="172"/>
      <c r="L8" s="173"/>
      <c r="M8" s="172"/>
      <c r="N8" s="172"/>
    </row>
    <row r="9" spans="1:17" ht="12" customHeight="1" outlineLevel="1" x14ac:dyDescent="0.3">
      <c r="A9" s="130"/>
      <c r="D9" s="86"/>
      <c r="F9" s="172"/>
      <c r="H9" s="172"/>
      <c r="I9" s="172"/>
      <c r="J9" s="172"/>
      <c r="K9" s="172"/>
      <c r="L9" s="173"/>
      <c r="M9" s="172"/>
      <c r="N9" s="172"/>
      <c r="Q9" s="66"/>
    </row>
    <row r="10" spans="1:17" ht="18.75" outlineLevel="1" x14ac:dyDescent="0.3">
      <c r="A10" s="130"/>
      <c r="D10" s="87" t="s">
        <v>338</v>
      </c>
      <c r="E10" s="66"/>
      <c r="F10" s="598" t="s">
        <v>368</v>
      </c>
      <c r="G10" s="598"/>
      <c r="H10" s="222"/>
      <c r="I10" s="172"/>
      <c r="J10" s="172"/>
      <c r="K10" s="172"/>
      <c r="L10" s="173"/>
      <c r="M10" s="172"/>
      <c r="N10" s="172"/>
      <c r="Q10" s="66"/>
    </row>
    <row r="11" spans="1:17" ht="16.5" customHeight="1" outlineLevel="1" x14ac:dyDescent="0.3">
      <c r="A11" s="130"/>
      <c r="D11" s="66"/>
      <c r="E11" s="66"/>
      <c r="F11" s="609" t="s">
        <v>339</v>
      </c>
      <c r="G11" s="609"/>
      <c r="H11" s="609"/>
      <c r="I11" s="172"/>
      <c r="J11" s="172"/>
      <c r="K11" s="173"/>
      <c r="L11" s="172"/>
      <c r="M11" s="172"/>
    </row>
    <row r="12" spans="1:17" ht="12.75" customHeight="1" x14ac:dyDescent="0.2">
      <c r="A12" s="130"/>
    </row>
    <row r="13" spans="1:17" ht="9.75" customHeight="1" x14ac:dyDescent="0.2">
      <c r="A13" s="130"/>
    </row>
    <row r="14" spans="1:17" ht="15" x14ac:dyDescent="0.2">
      <c r="A14" s="130"/>
      <c r="C14" s="175" t="s">
        <v>494</v>
      </c>
    </row>
    <row r="15" spans="1:17" ht="11.25" customHeight="1" x14ac:dyDescent="0.2">
      <c r="A15" s="130"/>
    </row>
    <row r="16" spans="1:17" ht="15" x14ac:dyDescent="0.2">
      <c r="A16" s="130"/>
      <c r="C16" s="252" t="s">
        <v>21</v>
      </c>
      <c r="D16" s="610" t="s">
        <v>365</v>
      </c>
      <c r="E16" s="610"/>
      <c r="F16" s="610"/>
      <c r="G16" s="610"/>
      <c r="K16" s="331" t="s">
        <v>21</v>
      </c>
      <c r="L16" s="610" t="s">
        <v>364</v>
      </c>
      <c r="M16" s="610"/>
      <c r="N16" s="610"/>
      <c r="O16" s="610"/>
    </row>
    <row r="17" spans="1:19" ht="15" customHeight="1" x14ac:dyDescent="0.2">
      <c r="A17" s="46"/>
      <c r="C17" s="252"/>
      <c r="D17" s="177">
        <v>2011</v>
      </c>
      <c r="E17" s="177">
        <v>2012</v>
      </c>
      <c r="F17" s="177">
        <v>2013</v>
      </c>
      <c r="G17" s="177">
        <v>2014</v>
      </c>
      <c r="K17" s="330"/>
      <c r="L17" s="177">
        <v>2011</v>
      </c>
      <c r="M17" s="177">
        <v>2012</v>
      </c>
      <c r="N17" s="177">
        <v>2013</v>
      </c>
      <c r="O17" s="177">
        <v>2014</v>
      </c>
    </row>
    <row r="18" spans="1:19" ht="15" customHeight="1" x14ac:dyDescent="0.2">
      <c r="A18" s="46"/>
      <c r="C18" s="155" t="s">
        <v>22</v>
      </c>
      <c r="D18" s="223">
        <f>'[4]LDC - Summary'!B19</f>
        <v>0.54600000000000004</v>
      </c>
      <c r="E18" s="223">
        <f>'[4]LDC - Summary'!C19</f>
        <v>0.54600000000000004</v>
      </c>
      <c r="F18" s="223">
        <f>'[4]LDC - Summary'!D19</f>
        <v>0.54600000000000004</v>
      </c>
      <c r="G18" s="223">
        <f>'[4]LDC - Summary'!E19</f>
        <v>0.46500000000000002</v>
      </c>
      <c r="H18" s="156"/>
      <c r="K18" s="155" t="s">
        <v>22</v>
      </c>
      <c r="L18" s="223">
        <f>'[4]LDC - Summary'!B7</f>
        <v>0.23300000000000001</v>
      </c>
      <c r="M18" s="223">
        <f>'[4]LDC - Summary'!C7</f>
        <v>0.182</v>
      </c>
      <c r="N18" s="223">
        <f>'[4]LDC - Summary'!D7</f>
        <v>0.182</v>
      </c>
      <c r="O18" s="223">
        <f>'[4]LDC - Summary'!E7</f>
        <v>0.151</v>
      </c>
    </row>
    <row r="19" spans="1:19" x14ac:dyDescent="0.2">
      <c r="A19" s="46"/>
      <c r="C19" s="157" t="s">
        <v>32</v>
      </c>
      <c r="D19" s="158" t="s">
        <v>24</v>
      </c>
      <c r="E19" s="223">
        <f>'[4]LDC - Summary'!C20</f>
        <v>1.181</v>
      </c>
      <c r="F19" s="223">
        <f>'[4]LDC - Summary'!D20</f>
        <v>1.18</v>
      </c>
      <c r="G19" s="223">
        <f>'[4]LDC - Summary'!E20</f>
        <v>1.18</v>
      </c>
      <c r="K19" s="157" t="s">
        <v>32</v>
      </c>
      <c r="L19" s="158"/>
      <c r="M19" s="223">
        <f>'[4]LDC - Summary'!C8</f>
        <v>0.29699999999999999</v>
      </c>
      <c r="N19" s="223">
        <f>'[4]LDC - Summary'!D8</f>
        <v>0.23699999999999999</v>
      </c>
      <c r="O19" s="223">
        <f>'[4]LDC - Summary'!E8</f>
        <v>0.23699999999999999</v>
      </c>
    </row>
    <row r="20" spans="1:19" ht="15" customHeight="1" x14ac:dyDescent="0.2">
      <c r="A20" s="46"/>
      <c r="C20" s="155" t="s">
        <v>203</v>
      </c>
      <c r="D20" s="158" t="s">
        <v>24</v>
      </c>
      <c r="E20" s="158"/>
      <c r="F20" s="223">
        <f>'[4]LDC - Summary'!D21</f>
        <v>0.64800000000000002</v>
      </c>
      <c r="G20" s="223">
        <f>'[4]LDC - Summary'!E21</f>
        <v>0.64500000000000002</v>
      </c>
      <c r="K20" s="155" t="s">
        <v>203</v>
      </c>
      <c r="L20" s="158"/>
      <c r="M20" s="158"/>
      <c r="N20" s="223">
        <f>'[4]LDC - Summary'!D9</f>
        <v>0.27900000000000003</v>
      </c>
      <c r="O20" s="223">
        <f>'[4]LDC - Summary'!E9</f>
        <v>0.128</v>
      </c>
    </row>
    <row r="21" spans="1:19" ht="15" customHeight="1" x14ac:dyDescent="0.2">
      <c r="A21" s="46"/>
      <c r="C21" s="155" t="s">
        <v>204</v>
      </c>
      <c r="D21" s="158"/>
      <c r="E21" s="158"/>
      <c r="F21" s="158"/>
      <c r="G21" s="223">
        <f>'[4]LDC - Summary'!E22</f>
        <v>1.06</v>
      </c>
      <c r="K21" s="155" t="s">
        <v>204</v>
      </c>
      <c r="L21" s="158"/>
      <c r="M21" s="158"/>
      <c r="N21" s="158"/>
      <c r="O21" s="223">
        <f>'[4]LDC - Summary'!E10</f>
        <v>0.502</v>
      </c>
      <c r="S21" s="159"/>
    </row>
    <row r="22" spans="1:19" ht="15" customHeight="1" x14ac:dyDescent="0.2">
      <c r="A22" s="46"/>
      <c r="C22" s="1"/>
      <c r="D22" s="1"/>
      <c r="E22" s="1"/>
      <c r="F22" s="1"/>
      <c r="G22" s="1"/>
      <c r="L22" s="72"/>
      <c r="M22" s="72"/>
      <c r="N22" s="72"/>
      <c r="O22" s="72"/>
      <c r="S22" s="159"/>
    </row>
    <row r="23" spans="1:19" ht="15" customHeight="1" x14ac:dyDescent="0.2">
      <c r="A23" s="46"/>
      <c r="C23" s="252" t="s">
        <v>21</v>
      </c>
      <c r="D23" s="610" t="s">
        <v>44</v>
      </c>
      <c r="E23" s="610"/>
      <c r="F23" s="610"/>
      <c r="G23" s="610"/>
      <c r="K23" s="333" t="s">
        <v>21</v>
      </c>
      <c r="L23" s="610" t="s">
        <v>263</v>
      </c>
      <c r="M23" s="610"/>
      <c r="N23" s="610"/>
      <c r="O23" s="610"/>
      <c r="R23" s="159"/>
      <c r="S23" s="159"/>
    </row>
    <row r="24" spans="1:19" ht="15" customHeight="1" x14ac:dyDescent="0.25">
      <c r="A24" s="46"/>
      <c r="C24" s="252"/>
      <c r="D24" s="318">
        <v>2011</v>
      </c>
      <c r="E24" s="318">
        <v>2012</v>
      </c>
      <c r="F24" s="318">
        <v>2013</v>
      </c>
      <c r="G24" s="318">
        <v>2014</v>
      </c>
      <c r="K24" s="332"/>
      <c r="L24" s="318">
        <v>2011</v>
      </c>
      <c r="M24" s="318">
        <v>2012</v>
      </c>
      <c r="N24" s="318">
        <v>2013</v>
      </c>
      <c r="O24" s="318">
        <v>2014</v>
      </c>
      <c r="R24" s="159"/>
      <c r="S24" s="159"/>
    </row>
    <row r="25" spans="1:19" ht="15" customHeight="1" x14ac:dyDescent="0.2">
      <c r="A25" s="46"/>
      <c r="C25" s="31">
        <v>2011</v>
      </c>
      <c r="D25" s="22"/>
      <c r="E25" s="32">
        <f>E18/$D$18</f>
        <v>1</v>
      </c>
      <c r="F25" s="32">
        <f>F18/$D$18</f>
        <v>1</v>
      </c>
      <c r="G25" s="32">
        <f>G18/$D$18</f>
        <v>0.85164835164835162</v>
      </c>
      <c r="K25" s="31">
        <v>2011</v>
      </c>
      <c r="L25" s="22"/>
      <c r="M25" s="32">
        <f>M18/$L$18</f>
        <v>0.78111587982832609</v>
      </c>
      <c r="N25" s="32">
        <f>N18/$L$18</f>
        <v>0.78111587982832609</v>
      </c>
      <c r="O25" s="32">
        <f>O18/$L$18</f>
        <v>0.64806866952789699</v>
      </c>
      <c r="R25" s="159"/>
      <c r="S25" s="159"/>
    </row>
    <row r="26" spans="1:19" ht="15" customHeight="1" x14ac:dyDescent="0.2">
      <c r="A26" s="46"/>
      <c r="C26" s="31">
        <v>2012</v>
      </c>
      <c r="D26" s="22"/>
      <c r="E26" s="22"/>
      <c r="F26" s="32">
        <f>F19/$E$19</f>
        <v>0.99915325994919546</v>
      </c>
      <c r="G26" s="32">
        <f>G19/$E$19</f>
        <v>0.99915325994919546</v>
      </c>
      <c r="K26" s="31">
        <v>2012</v>
      </c>
      <c r="L26" s="22"/>
      <c r="M26" s="34"/>
      <c r="N26" s="32">
        <f>N19/$M$19</f>
        <v>0.79797979797979801</v>
      </c>
      <c r="O26" s="32">
        <f>O19/$M$19</f>
        <v>0.79797979797979801</v>
      </c>
      <c r="R26" s="159"/>
      <c r="S26" s="159"/>
    </row>
    <row r="27" spans="1:19" ht="15" customHeight="1" x14ac:dyDescent="0.2">
      <c r="A27" s="46"/>
      <c r="C27" s="31">
        <v>2013</v>
      </c>
      <c r="D27" s="22"/>
      <c r="E27" s="22"/>
      <c r="F27" s="23"/>
      <c r="G27" s="32">
        <f>G20/F20</f>
        <v>0.99537037037037035</v>
      </c>
      <c r="K27" s="35">
        <v>2013</v>
      </c>
      <c r="L27" s="22"/>
      <c r="M27" s="22"/>
      <c r="N27" s="23"/>
      <c r="O27" s="32">
        <f>O20/N20</f>
        <v>0.4587813620071684</v>
      </c>
      <c r="R27" s="159"/>
      <c r="S27" s="159"/>
    </row>
    <row r="28" spans="1:19" ht="7.5" customHeight="1" x14ac:dyDescent="0.2">
      <c r="A28" s="46"/>
      <c r="C28" s="33"/>
      <c r="D28" s="314"/>
      <c r="E28" s="314"/>
      <c r="F28" s="315"/>
      <c r="G28" s="316"/>
      <c r="K28" s="33"/>
      <c r="L28" s="314"/>
      <c r="M28" s="314"/>
      <c r="N28" s="315"/>
      <c r="O28" s="316"/>
      <c r="R28" s="159"/>
      <c r="S28" s="159"/>
    </row>
    <row r="29" spans="1:19" ht="9" customHeight="1" x14ac:dyDescent="0.2">
      <c r="A29" s="46"/>
      <c r="C29" s="33"/>
      <c r="D29" s="314"/>
      <c r="E29" s="314"/>
      <c r="F29" s="315"/>
      <c r="G29" s="316"/>
      <c r="K29" s="33"/>
      <c r="L29" s="314"/>
      <c r="M29" s="314"/>
      <c r="N29" s="315"/>
      <c r="O29" s="316"/>
      <c r="R29" s="159"/>
      <c r="S29" s="159"/>
    </row>
    <row r="30" spans="1:19" ht="9.75" customHeight="1" x14ac:dyDescent="0.2">
      <c r="A30" s="46"/>
      <c r="Q30" s="159"/>
      <c r="R30" s="159"/>
      <c r="S30" s="159"/>
    </row>
    <row r="31" spans="1:19" ht="18.75" x14ac:dyDescent="0.2">
      <c r="A31" s="46"/>
      <c r="C31" s="175" t="s">
        <v>495</v>
      </c>
      <c r="E31" s="154"/>
      <c r="F31" s="154"/>
      <c r="G31" s="154"/>
      <c r="H31" s="154"/>
      <c r="I31" s="154"/>
      <c r="J31" s="154"/>
      <c r="K31" s="154"/>
      <c r="L31" s="154"/>
      <c r="M31" s="154"/>
      <c r="N31" s="154"/>
      <c r="O31" s="154"/>
    </row>
    <row r="32" spans="1:19" ht="8.25" customHeight="1" x14ac:dyDescent="0.2">
      <c r="D32" s="69"/>
    </row>
    <row r="33" spans="1:20" ht="15" x14ac:dyDescent="0.25">
      <c r="C33" s="613" t="s">
        <v>21</v>
      </c>
      <c r="D33" s="599" t="s">
        <v>365</v>
      </c>
      <c r="E33" s="601"/>
      <c r="F33" s="601"/>
      <c r="G33" s="601"/>
      <c r="H33" s="601"/>
      <c r="I33" s="612"/>
      <c r="J33" s="160"/>
      <c r="K33" s="615" t="s">
        <v>21</v>
      </c>
      <c r="L33" s="616" t="s">
        <v>364</v>
      </c>
      <c r="M33" s="617"/>
      <c r="N33" s="617"/>
      <c r="O33" s="617"/>
      <c r="P33" s="617"/>
      <c r="Q33" s="617"/>
      <c r="R33" s="618"/>
      <c r="S33" s="160"/>
    </row>
    <row r="34" spans="1:20" ht="14.25" customHeight="1" x14ac:dyDescent="0.25">
      <c r="C34" s="614"/>
      <c r="D34" s="177">
        <v>2015</v>
      </c>
      <c r="E34" s="177">
        <v>2016</v>
      </c>
      <c r="F34" s="177">
        <v>2017</v>
      </c>
      <c r="G34" s="177">
        <v>2018</v>
      </c>
      <c r="H34" s="179">
        <v>2019</v>
      </c>
      <c r="I34" s="177">
        <v>2020</v>
      </c>
      <c r="J34" s="161"/>
      <c r="K34" s="615"/>
      <c r="L34" s="178"/>
      <c r="M34" s="178">
        <v>2015</v>
      </c>
      <c r="N34" s="178">
        <v>2016</v>
      </c>
      <c r="O34" s="178">
        <v>2017</v>
      </c>
      <c r="P34" s="178">
        <v>2018</v>
      </c>
      <c r="Q34" s="178">
        <v>2019</v>
      </c>
      <c r="R34" s="178">
        <v>2020</v>
      </c>
      <c r="S34" s="162"/>
    </row>
    <row r="35" spans="1:20" x14ac:dyDescent="0.2">
      <c r="C35" s="163" t="s">
        <v>215</v>
      </c>
      <c r="D35" s="224">
        <f>'[3]LDC Progress'!$BK$100/1000000</f>
        <v>1.7970390000000001</v>
      </c>
      <c r="E35" s="225"/>
      <c r="F35" s="225"/>
      <c r="G35" s="225"/>
      <c r="H35" s="225"/>
      <c r="I35" s="225"/>
      <c r="J35" s="164"/>
      <c r="K35" s="163" t="s">
        <v>215</v>
      </c>
      <c r="L35" s="165"/>
      <c r="M35" s="226">
        <f>'[3]LDC Progress'!$CK$100/1000</f>
        <v>0.217</v>
      </c>
      <c r="N35" s="226"/>
      <c r="O35" s="226"/>
      <c r="P35" s="226"/>
      <c r="Q35" s="226"/>
      <c r="R35" s="226"/>
      <c r="S35" s="166"/>
    </row>
    <row r="36" spans="1:20" x14ac:dyDescent="0.2">
      <c r="C36" s="163" t="s">
        <v>216</v>
      </c>
      <c r="D36" s="167"/>
      <c r="E36" s="225"/>
      <c r="F36" s="225"/>
      <c r="G36" s="225"/>
      <c r="H36" s="225"/>
      <c r="I36" s="225"/>
      <c r="J36" s="164"/>
      <c r="K36" s="163" t="s">
        <v>216</v>
      </c>
      <c r="L36" s="165"/>
      <c r="M36" s="168"/>
      <c r="N36" s="226"/>
      <c r="O36" s="226"/>
      <c r="P36" s="226"/>
      <c r="Q36" s="226"/>
      <c r="R36" s="226"/>
      <c r="S36" s="166"/>
    </row>
    <row r="37" spans="1:20" x14ac:dyDescent="0.2">
      <c r="C37" s="163" t="s">
        <v>217</v>
      </c>
      <c r="D37" s="167"/>
      <c r="E37" s="167"/>
      <c r="F37" s="225"/>
      <c r="G37" s="225"/>
      <c r="H37" s="225"/>
      <c r="I37" s="225"/>
      <c r="J37" s="164"/>
      <c r="K37" s="163" t="s">
        <v>217</v>
      </c>
      <c r="L37" s="165"/>
      <c r="M37" s="168"/>
      <c r="N37" s="168"/>
      <c r="O37" s="226"/>
      <c r="P37" s="226"/>
      <c r="Q37" s="226"/>
      <c r="R37" s="226"/>
      <c r="S37" s="166"/>
    </row>
    <row r="38" spans="1:20" x14ac:dyDescent="0.2">
      <c r="C38" s="163" t="s">
        <v>218</v>
      </c>
      <c r="D38" s="167"/>
      <c r="E38" s="167"/>
      <c r="F38" s="167"/>
      <c r="G38" s="225"/>
      <c r="H38" s="225"/>
      <c r="I38" s="225"/>
      <c r="J38" s="164"/>
      <c r="K38" s="163" t="s">
        <v>218</v>
      </c>
      <c r="L38" s="165"/>
      <c r="M38" s="168"/>
      <c r="N38" s="168"/>
      <c r="O38" s="168"/>
      <c r="P38" s="226"/>
      <c r="Q38" s="226"/>
      <c r="R38" s="226"/>
      <c r="S38" s="166"/>
    </row>
    <row r="39" spans="1:20" x14ac:dyDescent="0.2">
      <c r="C39" s="163" t="s">
        <v>219</v>
      </c>
      <c r="D39" s="167"/>
      <c r="E39" s="167"/>
      <c r="F39" s="167"/>
      <c r="G39" s="167"/>
      <c r="H39" s="225"/>
      <c r="I39" s="225"/>
      <c r="J39" s="164"/>
      <c r="K39" s="163" t="s">
        <v>219</v>
      </c>
      <c r="L39" s="165"/>
      <c r="M39" s="168"/>
      <c r="N39" s="168"/>
      <c r="O39" s="168"/>
      <c r="P39" s="168"/>
      <c r="Q39" s="226"/>
      <c r="R39" s="226"/>
      <c r="S39" s="166"/>
    </row>
    <row r="40" spans="1:20" x14ac:dyDescent="0.2">
      <c r="C40" s="163" t="s">
        <v>220</v>
      </c>
      <c r="D40" s="167"/>
      <c r="E40" s="167"/>
      <c r="F40" s="167"/>
      <c r="G40" s="167"/>
      <c r="H40" s="167"/>
      <c r="I40" s="225"/>
      <c r="J40" s="164"/>
      <c r="K40" s="163" t="s">
        <v>220</v>
      </c>
      <c r="L40" s="165"/>
      <c r="M40" s="168"/>
      <c r="N40" s="168"/>
      <c r="O40" s="168"/>
      <c r="P40" s="168"/>
      <c r="Q40" s="168"/>
      <c r="R40" s="226"/>
      <c r="S40" s="166"/>
    </row>
    <row r="41" spans="1:20" ht="9.75" customHeight="1" x14ac:dyDescent="0.2">
      <c r="D41" s="86"/>
      <c r="E41" s="86"/>
      <c r="F41" s="86"/>
      <c r="G41" s="86"/>
      <c r="H41" s="86"/>
      <c r="I41" s="86"/>
      <c r="J41" s="86"/>
    </row>
    <row r="42" spans="1:20" ht="14.25" customHeight="1" x14ac:dyDescent="0.2">
      <c r="C42" s="613" t="s">
        <v>21</v>
      </c>
      <c r="D42" s="619" t="s">
        <v>44</v>
      </c>
      <c r="E42" s="620"/>
      <c r="F42" s="620"/>
      <c r="G42" s="620"/>
      <c r="H42" s="620"/>
      <c r="I42" s="621"/>
      <c r="K42" s="615" t="s">
        <v>21</v>
      </c>
      <c r="L42" s="622" t="s">
        <v>263</v>
      </c>
      <c r="M42" s="623"/>
      <c r="N42" s="623"/>
      <c r="O42" s="623"/>
      <c r="P42" s="623"/>
      <c r="Q42" s="623"/>
      <c r="R42" s="623"/>
      <c r="S42" s="162"/>
    </row>
    <row r="43" spans="1:20" ht="14.25" customHeight="1" x14ac:dyDescent="0.2">
      <c r="A43" s="611"/>
      <c r="C43" s="614"/>
      <c r="D43" s="178">
        <v>2015</v>
      </c>
      <c r="E43" s="178">
        <v>2016</v>
      </c>
      <c r="F43" s="178">
        <v>2017</v>
      </c>
      <c r="G43" s="178">
        <v>2018</v>
      </c>
      <c r="H43" s="178">
        <v>2019</v>
      </c>
      <c r="I43" s="178">
        <v>2020</v>
      </c>
      <c r="K43" s="615"/>
      <c r="L43" s="178"/>
      <c r="M43" s="178">
        <v>2015</v>
      </c>
      <c r="N43" s="178">
        <v>2016</v>
      </c>
      <c r="O43" s="178">
        <v>2017</v>
      </c>
      <c r="P43" s="178">
        <v>2018</v>
      </c>
      <c r="Q43" s="178">
        <v>2019</v>
      </c>
      <c r="R43" s="180">
        <v>2020</v>
      </c>
      <c r="S43" s="162"/>
      <c r="T43" s="13"/>
    </row>
    <row r="44" spans="1:20" x14ac:dyDescent="0.2">
      <c r="A44" s="611"/>
      <c r="C44" s="163" t="s">
        <v>215</v>
      </c>
      <c r="D44" s="118"/>
      <c r="E44" s="169">
        <f>E35/$D$35</f>
        <v>0</v>
      </c>
      <c r="F44" s="169">
        <f>F35/$D$35</f>
        <v>0</v>
      </c>
      <c r="G44" s="169">
        <f>G35/$D$35</f>
        <v>0</v>
      </c>
      <c r="H44" s="169">
        <f>H35/$D$35</f>
        <v>0</v>
      </c>
      <c r="I44" s="169">
        <f>I35/$D$35</f>
        <v>0</v>
      </c>
      <c r="J44" s="170"/>
      <c r="K44" s="163" t="s">
        <v>215</v>
      </c>
      <c r="L44" s="165"/>
      <c r="M44" s="118"/>
      <c r="N44" s="169">
        <f>N35/$M$35</f>
        <v>0</v>
      </c>
      <c r="O44" s="169">
        <f>O35/$M$35</f>
        <v>0</v>
      </c>
      <c r="P44" s="169">
        <f>P35/$M$35</f>
        <v>0</v>
      </c>
      <c r="Q44" s="169">
        <f t="shared" ref="Q44:R44" si="0">Q35/$M$35</f>
        <v>0</v>
      </c>
      <c r="R44" s="169">
        <f t="shared" si="0"/>
        <v>0</v>
      </c>
      <c r="S44" s="171"/>
      <c r="T44" s="13"/>
    </row>
    <row r="45" spans="1:20" x14ac:dyDescent="0.2">
      <c r="A45" s="611"/>
      <c r="C45" s="163" t="s">
        <v>216</v>
      </c>
      <c r="D45" s="118"/>
      <c r="E45" s="118"/>
      <c r="F45" s="118" t="e">
        <f>F36/$E$36</f>
        <v>#DIV/0!</v>
      </c>
      <c r="G45" s="118" t="e">
        <f>G36/$E$36</f>
        <v>#DIV/0!</v>
      </c>
      <c r="H45" s="118" t="e">
        <f>H36/$E$36</f>
        <v>#DIV/0!</v>
      </c>
      <c r="I45" s="118" t="e">
        <f>I36/$E$36</f>
        <v>#DIV/0!</v>
      </c>
      <c r="K45" s="163" t="s">
        <v>216</v>
      </c>
      <c r="L45" s="165"/>
      <c r="M45" s="118"/>
      <c r="N45" s="118"/>
      <c r="O45" s="118" t="e">
        <f>O36/$N$36</f>
        <v>#DIV/0!</v>
      </c>
      <c r="P45" s="118" t="e">
        <f>P36/$N$36</f>
        <v>#DIV/0!</v>
      </c>
      <c r="Q45" s="118" t="e">
        <f>Q36/$N$36</f>
        <v>#DIV/0!</v>
      </c>
      <c r="R45" s="118" t="e">
        <f>R36/$N$36</f>
        <v>#DIV/0!</v>
      </c>
      <c r="S45" s="162"/>
      <c r="T45" s="13"/>
    </row>
    <row r="46" spans="1:20" x14ac:dyDescent="0.2">
      <c r="A46" s="611"/>
      <c r="C46" s="163" t="s">
        <v>217</v>
      </c>
      <c r="D46" s="118"/>
      <c r="E46" s="118"/>
      <c r="F46" s="118"/>
      <c r="G46" s="118" t="e">
        <f>G37/$F$37</f>
        <v>#DIV/0!</v>
      </c>
      <c r="H46" s="118" t="e">
        <f>H37/$F$37</f>
        <v>#DIV/0!</v>
      </c>
      <c r="I46" s="118" t="e">
        <f>I37/$F$37</f>
        <v>#DIV/0!</v>
      </c>
      <c r="K46" s="163" t="s">
        <v>217</v>
      </c>
      <c r="L46" s="165"/>
      <c r="M46" s="118"/>
      <c r="N46" s="118"/>
      <c r="O46" s="118"/>
      <c r="P46" s="169" t="e">
        <f>P37/$O$37</f>
        <v>#DIV/0!</v>
      </c>
      <c r="Q46" s="169" t="e">
        <f>Q37/$O$37</f>
        <v>#DIV/0!</v>
      </c>
      <c r="R46" s="169" t="e">
        <f>R37/$O$37</f>
        <v>#DIV/0!</v>
      </c>
      <c r="S46" s="171"/>
      <c r="T46" s="13"/>
    </row>
    <row r="47" spans="1:20" x14ac:dyDescent="0.2">
      <c r="C47" s="163" t="s">
        <v>218</v>
      </c>
      <c r="D47" s="118"/>
      <c r="E47" s="118"/>
      <c r="F47" s="118"/>
      <c r="G47" s="118"/>
      <c r="H47" s="118" t="e">
        <f>H38/$G$38</f>
        <v>#DIV/0!</v>
      </c>
      <c r="I47" s="118" t="e">
        <f>I38/$G$38</f>
        <v>#DIV/0!</v>
      </c>
      <c r="K47" s="163" t="s">
        <v>218</v>
      </c>
      <c r="L47" s="165"/>
      <c r="M47" s="118"/>
      <c r="N47" s="118"/>
      <c r="O47" s="118"/>
      <c r="P47" s="118"/>
      <c r="Q47" s="118" t="e">
        <f>Q38/$P$38</f>
        <v>#DIV/0!</v>
      </c>
      <c r="R47" s="118" t="e">
        <f>R38/$P$38</f>
        <v>#DIV/0!</v>
      </c>
      <c r="S47" s="162"/>
    </row>
    <row r="48" spans="1:20" x14ac:dyDescent="0.2">
      <c r="C48" s="163" t="s">
        <v>219</v>
      </c>
      <c r="D48" s="118"/>
      <c r="E48" s="118"/>
      <c r="F48" s="118"/>
      <c r="G48" s="118"/>
      <c r="H48" s="118"/>
      <c r="I48" s="118" t="e">
        <f>I39/H39</f>
        <v>#DIV/0!</v>
      </c>
      <c r="K48" s="163" t="s">
        <v>219</v>
      </c>
      <c r="L48" s="165"/>
      <c r="M48" s="118"/>
      <c r="N48" s="118"/>
      <c r="O48" s="118"/>
      <c r="P48" s="118"/>
      <c r="Q48" s="118"/>
      <c r="R48" s="118" t="e">
        <f>R39/Q39</f>
        <v>#DIV/0!</v>
      </c>
      <c r="S48" s="162"/>
    </row>
    <row r="51" spans="3:4" x14ac:dyDescent="0.2">
      <c r="C51" s="69"/>
      <c r="D51" s="69"/>
    </row>
    <row r="52" spans="3:4" x14ac:dyDescent="0.2">
      <c r="C52" s="69"/>
      <c r="D52" s="69"/>
    </row>
    <row r="53" spans="3:4" x14ac:dyDescent="0.2">
      <c r="C53" s="69"/>
      <c r="D53" s="69"/>
    </row>
    <row r="54" spans="3:4" x14ac:dyDescent="0.2">
      <c r="C54" s="69"/>
      <c r="D54" s="69"/>
    </row>
  </sheetData>
  <mergeCells count="17">
    <mergeCell ref="F10:G10"/>
    <mergeCell ref="F11:H11"/>
    <mergeCell ref="C2:Q2"/>
    <mergeCell ref="F5:O5"/>
    <mergeCell ref="D16:G16"/>
    <mergeCell ref="L16:O16"/>
    <mergeCell ref="D23:G23"/>
    <mergeCell ref="L23:O23"/>
    <mergeCell ref="A43:A46"/>
    <mergeCell ref="D33:I33"/>
    <mergeCell ref="C33:C34"/>
    <mergeCell ref="K33:K34"/>
    <mergeCell ref="L33:R33"/>
    <mergeCell ref="C42:C43"/>
    <mergeCell ref="D42:I42"/>
    <mergeCell ref="K42:K43"/>
    <mergeCell ref="L42:R42"/>
  </mergeCells>
  <pageMargins left="0.55118110236220474" right="0.47244094488188981" top="0.74803149606299213" bottom="0.74803149606299213" header="0.31496062992125984" footer="0.31496062992125984"/>
  <pageSetup scale="54" orientation="landscape" cellComments="asDisplayed" r:id="rId1"/>
  <headerFooter>
    <oddHeader>&amp;L&amp;G</oddHead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64"/>
  <sheetViews>
    <sheetView zoomScale="80" zoomScaleNormal="80" workbookViewId="0">
      <pane ySplit="3" topLeftCell="A75" activePane="bottomLeft" state="frozen"/>
      <selection pane="bottomLeft" activeCell="A87" sqref="A87:XFD87"/>
    </sheetView>
  </sheetViews>
  <sheetFormatPr defaultRowHeight="15" outlineLevelRow="1" x14ac:dyDescent="0.25"/>
  <cols>
    <col min="1" max="1" width="4.5703125" style="27" customWidth="1"/>
    <col min="2" max="2" width="17.42578125" style="26" customWidth="1"/>
    <col min="3" max="3" width="22.28515625" style="27" customWidth="1"/>
    <col min="4" max="4" width="5" style="27" customWidth="1"/>
    <col min="5" max="5" width="12.140625" style="27" customWidth="1"/>
    <col min="6" max="6" width="11.42578125" style="27" customWidth="1"/>
    <col min="7" max="7" width="10.42578125" style="27" customWidth="1"/>
    <col min="8" max="8" width="14.5703125" style="27" customWidth="1"/>
    <col min="9" max="9" width="12" style="27" customWidth="1"/>
    <col min="10" max="10" width="11.5703125" style="27" customWidth="1"/>
    <col min="11" max="11" width="12.5703125" style="27" customWidth="1"/>
    <col min="12" max="12" width="11.5703125" style="27" customWidth="1"/>
    <col min="13" max="14" width="9.140625" style="27"/>
    <col min="15" max="15" width="12" style="27" customWidth="1"/>
    <col min="16" max="17" width="9.140625" style="27"/>
    <col min="18" max="18" width="4.140625" style="27" customWidth="1"/>
    <col min="19" max="16384" width="9.140625" style="27"/>
  </cols>
  <sheetData>
    <row r="1" spans="1:21" ht="153" customHeight="1" x14ac:dyDescent="0.25">
      <c r="E1" s="2"/>
      <c r="G1" s="2"/>
      <c r="H1" s="2"/>
      <c r="I1" s="2"/>
      <c r="J1" s="2"/>
      <c r="K1" s="2"/>
      <c r="L1" s="2"/>
      <c r="M1" s="2"/>
      <c r="N1" s="2"/>
      <c r="O1" s="2"/>
      <c r="P1" s="2"/>
      <c r="Q1" s="2"/>
      <c r="R1" s="2"/>
      <c r="S1" s="2"/>
      <c r="T1" s="2"/>
      <c r="U1" s="2"/>
    </row>
    <row r="3" spans="1:21" ht="20.25" x14ac:dyDescent="0.25">
      <c r="A3" s="2"/>
      <c r="B3" s="625" t="s">
        <v>207</v>
      </c>
      <c r="C3" s="625"/>
      <c r="D3" s="625"/>
      <c r="E3" s="625"/>
      <c r="F3" s="625"/>
      <c r="G3" s="625"/>
      <c r="H3" s="625"/>
      <c r="I3" s="625"/>
      <c r="J3" s="625"/>
      <c r="K3" s="625"/>
      <c r="L3" s="625"/>
      <c r="M3" s="625"/>
      <c r="N3" s="625"/>
      <c r="O3" s="625"/>
      <c r="P3" s="625"/>
      <c r="Q3" s="625"/>
      <c r="R3" s="2"/>
      <c r="S3" s="2"/>
      <c r="T3" s="3"/>
      <c r="U3" s="2"/>
    </row>
    <row r="4" spans="1:21" ht="14.25" customHeight="1" outlineLevel="1" x14ac:dyDescent="0.3">
      <c r="B4" s="64"/>
      <c r="C4" s="428"/>
      <c r="D4" s="428"/>
      <c r="E4" s="429"/>
      <c r="F4" s="429"/>
      <c r="G4" s="429"/>
      <c r="H4" s="429"/>
      <c r="I4" s="429"/>
      <c r="J4" s="429"/>
      <c r="K4" s="429"/>
      <c r="L4" s="429"/>
      <c r="M4" s="429"/>
      <c r="N4" s="429"/>
      <c r="O4" s="429"/>
      <c r="P4" s="429"/>
      <c r="Q4" s="429"/>
      <c r="T4" s="3"/>
    </row>
    <row r="5" spans="1:21" s="24" customFormat="1" ht="18.75" outlineLevel="1" x14ac:dyDescent="0.3">
      <c r="A5" s="68"/>
      <c r="B5" s="209"/>
      <c r="C5" s="403" t="s">
        <v>404</v>
      </c>
      <c r="D5" s="406" t="s">
        <v>422</v>
      </c>
      <c r="E5" s="429"/>
      <c r="F5" s="429"/>
      <c r="G5" s="429"/>
      <c r="H5" s="429"/>
      <c r="I5" s="430"/>
      <c r="J5" s="430"/>
      <c r="K5" s="430"/>
      <c r="L5" s="430"/>
      <c r="M5" s="430"/>
      <c r="N5" s="429"/>
      <c r="O5" s="429"/>
      <c r="P5" s="50"/>
      <c r="Q5" s="50"/>
    </row>
    <row r="6" spans="1:21" s="24" customFormat="1" ht="18.75" customHeight="1" outlineLevel="1" x14ac:dyDescent="0.3">
      <c r="B6" s="209"/>
      <c r="C6" s="425"/>
      <c r="D6" s="406" t="s">
        <v>361</v>
      </c>
      <c r="E6" s="425"/>
      <c r="F6" s="425"/>
      <c r="G6" s="425"/>
      <c r="H6" s="425"/>
      <c r="I6" s="430"/>
      <c r="J6" s="430"/>
      <c r="K6" s="430"/>
      <c r="L6" s="430"/>
      <c r="M6" s="430"/>
      <c r="N6" s="425"/>
      <c r="O6" s="425"/>
      <c r="P6" s="50"/>
      <c r="Q6" s="50"/>
    </row>
    <row r="7" spans="1:21" s="24" customFormat="1" ht="49.5" customHeight="1" outlineLevel="1" x14ac:dyDescent="0.3">
      <c r="B7" s="209"/>
      <c r="C7" s="425"/>
      <c r="D7" s="608" t="s">
        <v>378</v>
      </c>
      <c r="E7" s="608"/>
      <c r="F7" s="608"/>
      <c r="G7" s="608"/>
      <c r="H7" s="608"/>
      <c r="I7" s="608"/>
      <c r="J7" s="608"/>
      <c r="K7" s="608"/>
      <c r="L7" s="608"/>
      <c r="M7" s="608"/>
      <c r="N7" s="608"/>
      <c r="O7" s="608"/>
      <c r="P7" s="608"/>
      <c r="Q7" s="608"/>
    </row>
    <row r="8" spans="1:21" s="24" customFormat="1" ht="12" customHeight="1" outlineLevel="1" x14ac:dyDescent="0.3">
      <c r="B8" s="209"/>
      <c r="C8" s="425"/>
      <c r="D8" s="406"/>
      <c r="E8" s="425"/>
      <c r="F8" s="425"/>
      <c r="G8" s="425"/>
      <c r="H8" s="425"/>
      <c r="I8" s="430"/>
      <c r="J8" s="430"/>
      <c r="K8" s="430"/>
      <c r="L8" s="430"/>
      <c r="M8" s="430"/>
      <c r="N8" s="425"/>
      <c r="O8" s="425"/>
      <c r="P8" s="50"/>
      <c r="Q8" s="50"/>
    </row>
    <row r="9" spans="1:21" s="24" customFormat="1" ht="18.75" customHeight="1" outlineLevel="1" x14ac:dyDescent="0.3">
      <c r="B9" s="209"/>
      <c r="C9" s="87" t="s">
        <v>338</v>
      </c>
      <c r="D9" s="229" t="s">
        <v>368</v>
      </c>
      <c r="E9" s="229"/>
      <c r="F9" s="229"/>
      <c r="G9" s="228"/>
      <c r="H9" s="228"/>
      <c r="I9" s="195"/>
      <c r="J9" s="195"/>
      <c r="K9" s="195"/>
      <c r="L9" s="195"/>
      <c r="M9" s="195"/>
      <c r="N9" s="228"/>
      <c r="O9" s="228"/>
      <c r="Q9" s="85"/>
    </row>
    <row r="10" spans="1:21" s="24" customFormat="1" ht="18.75" customHeight="1" outlineLevel="1" x14ac:dyDescent="0.3">
      <c r="B10" s="209"/>
      <c r="C10" s="253"/>
      <c r="D10" s="334" t="s">
        <v>339</v>
      </c>
      <c r="E10" s="253"/>
      <c r="F10" s="228"/>
      <c r="G10" s="228"/>
      <c r="H10" s="228"/>
      <c r="I10" s="195"/>
      <c r="J10" s="195"/>
      <c r="K10" s="195"/>
      <c r="L10" s="195"/>
      <c r="M10" s="195"/>
      <c r="N10" s="228"/>
      <c r="O10" s="228"/>
    </row>
    <row r="11" spans="1:21" s="24" customFormat="1" ht="6.75" customHeight="1" outlineLevel="1" x14ac:dyDescent="0.3">
      <c r="B11" s="253"/>
      <c r="C11" s="253"/>
      <c r="D11" s="334"/>
      <c r="E11" s="253"/>
      <c r="F11" s="253"/>
      <c r="G11" s="253"/>
      <c r="H11" s="253"/>
      <c r="I11" s="195"/>
      <c r="J11" s="195"/>
      <c r="K11" s="195"/>
      <c r="L11" s="195"/>
      <c r="M11" s="195"/>
      <c r="N11" s="253"/>
      <c r="O11" s="253"/>
    </row>
    <row r="12" spans="1:21" ht="8.25" customHeight="1" x14ac:dyDescent="0.3">
      <c r="B12" s="64"/>
      <c r="C12" s="64"/>
      <c r="D12" s="208"/>
      <c r="E12" s="65"/>
      <c r="F12" s="65"/>
      <c r="G12" s="65"/>
      <c r="H12" s="65"/>
      <c r="I12" s="196"/>
      <c r="J12" s="196"/>
      <c r="K12" s="196"/>
      <c r="L12" s="196"/>
      <c r="M12" s="196"/>
      <c r="N12" s="65"/>
      <c r="O12" s="65"/>
      <c r="P12" s="65"/>
      <c r="Q12" s="65"/>
      <c r="T12" s="3"/>
    </row>
    <row r="13" spans="1:21" s="326" customFormat="1" ht="17.25" customHeight="1" x14ac:dyDescent="0.25">
      <c r="B13" s="626" t="s">
        <v>497</v>
      </c>
      <c r="C13" s="626"/>
      <c r="D13" s="327"/>
      <c r="E13" s="328" t="s">
        <v>498</v>
      </c>
      <c r="F13" s="328"/>
      <c r="G13" s="328"/>
      <c r="H13" s="328"/>
      <c r="I13" s="328"/>
      <c r="J13" s="329"/>
      <c r="K13" s="329"/>
      <c r="L13" s="329"/>
      <c r="M13" s="329"/>
      <c r="N13" s="329"/>
      <c r="O13" s="329"/>
      <c r="P13" s="329"/>
      <c r="Q13" s="329"/>
    </row>
    <row r="14" spans="1:21" s="3" customFormat="1" ht="11.25" customHeight="1" x14ac:dyDescent="0.25">
      <c r="B14" s="59"/>
      <c r="E14" s="17"/>
      <c r="F14" s="17"/>
      <c r="G14" s="2"/>
      <c r="H14" s="2"/>
      <c r="I14" s="2"/>
      <c r="J14" s="2"/>
      <c r="K14" s="2"/>
      <c r="L14" s="2"/>
      <c r="M14" s="2"/>
      <c r="N14" s="2"/>
      <c r="O14" s="2"/>
      <c r="P14" s="2"/>
      <c r="Q14" s="2"/>
      <c r="S14" s="27"/>
      <c r="T14" s="27"/>
    </row>
    <row r="15" spans="1:21" s="3" customFormat="1" ht="51" x14ac:dyDescent="0.25">
      <c r="B15" s="234" t="s">
        <v>87</v>
      </c>
      <c r="C15" s="235" t="s">
        <v>369</v>
      </c>
      <c r="D15" s="198"/>
      <c r="E15" s="183" t="s">
        <v>86</v>
      </c>
      <c r="F15" s="183" t="s">
        <v>377</v>
      </c>
      <c r="G15" s="183" t="s">
        <v>87</v>
      </c>
      <c r="H15" s="183" t="s">
        <v>88</v>
      </c>
      <c r="I15" s="183" t="str">
        <f>'1.  LRAMVA Summary'!C21</f>
        <v>Residential</v>
      </c>
      <c r="J15" s="183" t="str">
        <f>'1.  LRAMVA Summary'!D21</f>
        <v>General Service &lt;50 kW</v>
      </c>
      <c r="K15" s="183" t="str">
        <f>'1.  LRAMVA Summary'!E21</f>
        <v>General Service 50 - 4999 kW</v>
      </c>
      <c r="L15" s="183" t="str">
        <f>'1.  LRAMVA Summary'!F21</f>
        <v>Sentinel Lighting</v>
      </c>
      <c r="M15" s="183" t="str">
        <f>'1.  LRAMVA Summary'!G21</f>
        <v>Street Lighting</v>
      </c>
      <c r="N15" s="183" t="str">
        <f>'1.  LRAMVA Summary'!H21</f>
        <v>Unmetered Scattered Load</v>
      </c>
      <c r="O15" s="183" t="str">
        <f>'1.  LRAMVA Summary'!I21</f>
        <v xml:space="preserve">Embedded Distributor </v>
      </c>
      <c r="P15" s="183" t="s">
        <v>106</v>
      </c>
      <c r="Q15" s="183" t="str">
        <f>'1.  LRAMVA Summary'!K21</f>
        <v>Total</v>
      </c>
      <c r="S15" s="27"/>
      <c r="T15" s="27"/>
    </row>
    <row r="16" spans="1:21" s="3" customFormat="1" ht="12.75" x14ac:dyDescent="0.2">
      <c r="B16" s="232" t="s">
        <v>68</v>
      </c>
      <c r="C16" s="232">
        <v>1.47E-2</v>
      </c>
      <c r="D16" s="199"/>
      <c r="E16" s="185">
        <v>40544</v>
      </c>
      <c r="F16" s="238">
        <v>2011</v>
      </c>
      <c r="G16" s="186" t="s">
        <v>89</v>
      </c>
      <c r="H16" s="187">
        <f t="shared" ref="H16:H27" si="0">C$16/12</f>
        <v>1.225E-3</v>
      </c>
      <c r="I16" s="188"/>
      <c r="J16" s="188"/>
      <c r="K16" s="188"/>
      <c r="L16" s="188"/>
      <c r="M16" s="188"/>
      <c r="N16" s="188"/>
      <c r="O16" s="188"/>
      <c r="P16" s="188"/>
      <c r="Q16" s="188"/>
    </row>
    <row r="17" spans="2:17" s="3" customFormat="1" ht="12.75" x14ac:dyDescent="0.2">
      <c r="B17" s="184" t="s">
        <v>69</v>
      </c>
      <c r="C17" s="184">
        <v>1.47E-2</v>
      </c>
      <c r="D17" s="199"/>
      <c r="E17" s="185">
        <v>40575</v>
      </c>
      <c r="F17" s="238">
        <v>2011</v>
      </c>
      <c r="G17" s="186" t="s">
        <v>89</v>
      </c>
      <c r="H17" s="187">
        <f t="shared" si="0"/>
        <v>1.225E-3</v>
      </c>
      <c r="I17" s="189">
        <f>SUM('1.  LRAMVA Summary'!C$22:C$23)*(MONTH($E17)-1)/12*$H17</f>
        <v>0.21737226070733479</v>
      </c>
      <c r="J17" s="189">
        <f>SUM('1.  LRAMVA Summary'!D$22:D$23)*(MONTH($E17)-1)/12*$H17</f>
        <v>3.4276191429132137E-2</v>
      </c>
      <c r="K17" s="189">
        <f>SUM('1.  LRAMVA Summary'!E$22:E$23)*(MONTH($E17)-1)/12*$H17</f>
        <v>5.2317002425117963E-2</v>
      </c>
      <c r="L17" s="189">
        <f>SUM('1.  LRAMVA Summary'!F$22:F$23)*(MONTH($E17)-1)/12*$H17</f>
        <v>0</v>
      </c>
      <c r="M17" s="189">
        <f>SUM('1.  LRAMVA Summary'!G$22:G$23)*(MONTH($E17)-1)/12*$H17</f>
        <v>0</v>
      </c>
      <c r="N17" s="189">
        <f>SUM('1.  LRAMVA Summary'!H$22:H$23)*(MONTH($E17)-1)/12*$H17</f>
        <v>0</v>
      </c>
      <c r="O17" s="189">
        <f>SUM('1.  LRAMVA Summary'!I$22:I$23)*(MONTH($E17)-1)/12*$H17</f>
        <v>0</v>
      </c>
      <c r="P17" s="188"/>
      <c r="Q17" s="188">
        <f t="shared" ref="Q17:Q27" si="1">SUM(I17:P17)</f>
        <v>0.30396545456158486</v>
      </c>
    </row>
    <row r="18" spans="2:17" s="3" customFormat="1" ht="12.75" x14ac:dyDescent="0.2">
      <c r="B18" s="184" t="s">
        <v>70</v>
      </c>
      <c r="C18" s="184">
        <v>1.47E-2</v>
      </c>
      <c r="D18" s="199"/>
      <c r="E18" s="185">
        <v>40603</v>
      </c>
      <c r="F18" s="238">
        <v>2011</v>
      </c>
      <c r="G18" s="186" t="s">
        <v>89</v>
      </c>
      <c r="H18" s="187">
        <f t="shared" si="0"/>
        <v>1.225E-3</v>
      </c>
      <c r="I18" s="189">
        <f>SUM('1.  LRAMVA Summary'!C$22:C$23)*(MONTH($E18)-1)/12*$H18</f>
        <v>0.43474452141466957</v>
      </c>
      <c r="J18" s="189">
        <f>SUM('1.  LRAMVA Summary'!D$22:D$23)*(MONTH($E18)-1)/12*$H18</f>
        <v>6.8552382858264274E-2</v>
      </c>
      <c r="K18" s="189">
        <f>SUM('1.  LRAMVA Summary'!E$22:E$23)*(MONTH($E18)-1)/12*$H18</f>
        <v>0.10463400485023593</v>
      </c>
      <c r="L18" s="189">
        <f>SUM('1.  LRAMVA Summary'!F$22:F$23)*(MONTH($E18)-1)/12*$H18</f>
        <v>0</v>
      </c>
      <c r="M18" s="189">
        <f>SUM('1.  LRAMVA Summary'!G$22:G$23)*(MONTH($E18)-1)/12*$H18</f>
        <v>0</v>
      </c>
      <c r="N18" s="189">
        <f>SUM('1.  LRAMVA Summary'!H$22:H$23)*(MONTH($E18)-1)/12*$H18</f>
        <v>0</v>
      </c>
      <c r="O18" s="189">
        <f>SUM('1.  LRAMVA Summary'!I$22:I$23)*(MONTH($E18)-1)/12*$H18</f>
        <v>0</v>
      </c>
      <c r="P18" s="188"/>
      <c r="Q18" s="188">
        <f t="shared" si="1"/>
        <v>0.60793090912316972</v>
      </c>
    </row>
    <row r="19" spans="2:17" s="3" customFormat="1" ht="12.75" x14ac:dyDescent="0.2">
      <c r="B19" s="184" t="s">
        <v>71</v>
      </c>
      <c r="C19" s="184">
        <v>1.47E-2</v>
      </c>
      <c r="D19" s="199"/>
      <c r="E19" s="190">
        <v>40634</v>
      </c>
      <c r="F19" s="238">
        <v>2011</v>
      </c>
      <c r="G19" s="191" t="s">
        <v>90</v>
      </c>
      <c r="H19" s="187">
        <f t="shared" si="0"/>
        <v>1.225E-3</v>
      </c>
      <c r="I19" s="193">
        <f>SUM('1.  LRAMVA Summary'!C$22:C$23)*(MONTH($E19)-1)/12*$H19</f>
        <v>0.6521167821220043</v>
      </c>
      <c r="J19" s="193">
        <f>SUM('1.  LRAMVA Summary'!D$22:D$23)*(MONTH($E19)-1)/12*$H19</f>
        <v>0.1028285742873964</v>
      </c>
      <c r="K19" s="193">
        <f>SUM('1.  LRAMVA Summary'!E$22:E$23)*(MONTH($E19)-1)/12*$H19</f>
        <v>0.15695100727535388</v>
      </c>
      <c r="L19" s="193">
        <f>SUM('1.  LRAMVA Summary'!F$22:F$23)*(MONTH($E19)-1)/12*$H19</f>
        <v>0</v>
      </c>
      <c r="M19" s="193">
        <f>SUM('1.  LRAMVA Summary'!G$22:G$23)*(MONTH($E19)-1)/12*$H19</f>
        <v>0</v>
      </c>
      <c r="N19" s="193">
        <f>SUM('1.  LRAMVA Summary'!H$22:H$23)*(MONTH($E19)-1)/12*$H19</f>
        <v>0</v>
      </c>
      <c r="O19" s="193">
        <f>SUM('1.  LRAMVA Summary'!I$22:I$23)*(MONTH($E19)-1)/12*$H19</f>
        <v>0</v>
      </c>
      <c r="P19" s="194"/>
      <c r="Q19" s="194">
        <f t="shared" si="1"/>
        <v>0.91189636368475457</v>
      </c>
    </row>
    <row r="20" spans="2:17" s="3" customFormat="1" ht="12.75" x14ac:dyDescent="0.2">
      <c r="B20" s="184" t="s">
        <v>72</v>
      </c>
      <c r="C20" s="184">
        <v>1.47E-2</v>
      </c>
      <c r="D20" s="199"/>
      <c r="E20" s="190">
        <v>40664</v>
      </c>
      <c r="F20" s="238">
        <v>2011</v>
      </c>
      <c r="G20" s="191" t="s">
        <v>90</v>
      </c>
      <c r="H20" s="187">
        <f t="shared" si="0"/>
        <v>1.225E-3</v>
      </c>
      <c r="I20" s="193">
        <f>SUM('1.  LRAMVA Summary'!C$22:C$23)*(MONTH($E20)-1)/12*$H20</f>
        <v>0.86948904282933914</v>
      </c>
      <c r="J20" s="193">
        <f>SUM('1.  LRAMVA Summary'!D$22:D$23)*(MONTH($E20)-1)/12*$H20</f>
        <v>0.13710476571652855</v>
      </c>
      <c r="K20" s="193">
        <f>SUM('1.  LRAMVA Summary'!E$22:E$23)*(MONTH($E20)-1)/12*$H20</f>
        <v>0.20926800970047185</v>
      </c>
      <c r="L20" s="193">
        <f>SUM('1.  LRAMVA Summary'!F$22:F$23)*(MONTH($E20)-1)/12*$H20</f>
        <v>0</v>
      </c>
      <c r="M20" s="193">
        <f>SUM('1.  LRAMVA Summary'!G$22:G$23)*(MONTH($E20)-1)/12*$H20</f>
        <v>0</v>
      </c>
      <c r="N20" s="193">
        <f>SUM('1.  LRAMVA Summary'!H$22:H$23)*(MONTH($E20)-1)/12*$H20</f>
        <v>0</v>
      </c>
      <c r="O20" s="193">
        <f>SUM('1.  LRAMVA Summary'!I$22:I$23)*(MONTH($E20)-1)/12*$H20</f>
        <v>0</v>
      </c>
      <c r="P20" s="194"/>
      <c r="Q20" s="194">
        <f t="shared" si="1"/>
        <v>1.2158618182463394</v>
      </c>
    </row>
    <row r="21" spans="2:17" s="3" customFormat="1" ht="12.75" x14ac:dyDescent="0.2">
      <c r="B21" s="184" t="s">
        <v>73</v>
      </c>
      <c r="C21" s="184">
        <v>1.47E-2</v>
      </c>
      <c r="D21" s="199"/>
      <c r="E21" s="190">
        <v>40695</v>
      </c>
      <c r="F21" s="238">
        <v>2011</v>
      </c>
      <c r="G21" s="191" t="s">
        <v>90</v>
      </c>
      <c r="H21" s="187">
        <f t="shared" si="0"/>
        <v>1.225E-3</v>
      </c>
      <c r="I21" s="193">
        <f>SUM('1.  LRAMVA Summary'!C$22:C$23)*(MONTH($E21)-1)/12*$H21</f>
        <v>1.0868613035366739</v>
      </c>
      <c r="J21" s="193">
        <f>SUM('1.  LRAMVA Summary'!D$22:D$23)*(MONTH($E21)-1)/12*$H21</f>
        <v>0.17138095714566068</v>
      </c>
      <c r="K21" s="193">
        <f>SUM('1.  LRAMVA Summary'!E$22:E$23)*(MONTH($E21)-1)/12*$H21</f>
        <v>0.26158501212558982</v>
      </c>
      <c r="L21" s="193">
        <f>SUM('1.  LRAMVA Summary'!F$22:F$23)*(MONTH($E21)-1)/12*$H21</f>
        <v>0</v>
      </c>
      <c r="M21" s="193">
        <f>SUM('1.  LRAMVA Summary'!G$22:G$23)*(MONTH($E21)-1)/12*$H21</f>
        <v>0</v>
      </c>
      <c r="N21" s="193">
        <f>SUM('1.  LRAMVA Summary'!H$22:H$23)*(MONTH($E21)-1)/12*$H21</f>
        <v>0</v>
      </c>
      <c r="O21" s="193">
        <f>SUM('1.  LRAMVA Summary'!I$22:I$23)*(MONTH($E21)-1)/12*$H21</f>
        <v>0</v>
      </c>
      <c r="P21" s="194"/>
      <c r="Q21" s="194">
        <f t="shared" si="1"/>
        <v>1.5198272728079243</v>
      </c>
    </row>
    <row r="22" spans="2:17" s="3" customFormat="1" ht="12.75" x14ac:dyDescent="0.2">
      <c r="B22" s="184" t="s">
        <v>74</v>
      </c>
      <c r="C22" s="184">
        <v>1.47E-2</v>
      </c>
      <c r="D22" s="199"/>
      <c r="E22" s="190">
        <v>40725</v>
      </c>
      <c r="F22" s="238">
        <v>2011</v>
      </c>
      <c r="G22" s="191" t="s">
        <v>92</v>
      </c>
      <c r="H22" s="187">
        <f t="shared" si="0"/>
        <v>1.225E-3</v>
      </c>
      <c r="I22" s="193">
        <f>SUM('1.  LRAMVA Summary'!C$22:C$23)*(MONTH($E22)-1)/12*$H22</f>
        <v>1.3042335642440086</v>
      </c>
      <c r="J22" s="193">
        <f>SUM('1.  LRAMVA Summary'!D$22:D$23)*(MONTH($E22)-1)/12*$H22</f>
        <v>0.20565714857479281</v>
      </c>
      <c r="K22" s="193">
        <f>SUM('1.  LRAMVA Summary'!E$22:E$23)*(MONTH($E22)-1)/12*$H22</f>
        <v>0.31390201455070776</v>
      </c>
      <c r="L22" s="193">
        <f>SUM('1.  LRAMVA Summary'!F$22:F$23)*(MONTH($E22)-1)/12*$H22</f>
        <v>0</v>
      </c>
      <c r="M22" s="193">
        <f>SUM('1.  LRAMVA Summary'!G$22:G$23)*(MONTH($E22)-1)/12*$H22</f>
        <v>0</v>
      </c>
      <c r="N22" s="193">
        <f>SUM('1.  LRAMVA Summary'!H$22:H$23)*(MONTH($E22)-1)/12*$H22</f>
        <v>0</v>
      </c>
      <c r="O22" s="193">
        <f>SUM('1.  LRAMVA Summary'!I$22:I$23)*(MONTH($E22)-1)/12*$H22</f>
        <v>0</v>
      </c>
      <c r="P22" s="194"/>
      <c r="Q22" s="194">
        <f t="shared" si="1"/>
        <v>1.8237927273695091</v>
      </c>
    </row>
    <row r="23" spans="2:17" s="3" customFormat="1" ht="12.75" x14ac:dyDescent="0.2">
      <c r="B23" s="184" t="s">
        <v>75</v>
      </c>
      <c r="C23" s="184">
        <v>1.47E-2</v>
      </c>
      <c r="D23" s="199"/>
      <c r="E23" s="190">
        <v>40756</v>
      </c>
      <c r="F23" s="238">
        <v>2011</v>
      </c>
      <c r="G23" s="191" t="s">
        <v>92</v>
      </c>
      <c r="H23" s="187">
        <f t="shared" si="0"/>
        <v>1.225E-3</v>
      </c>
      <c r="I23" s="193">
        <f>SUM('1.  LRAMVA Summary'!C$22:C$23)*(MONTH($E23)-1)/12*$H23</f>
        <v>1.5216058249513433</v>
      </c>
      <c r="J23" s="193">
        <f>SUM('1.  LRAMVA Summary'!D$22:D$23)*(MONTH($E23)-1)/12*$H23</f>
        <v>0.23993334000392494</v>
      </c>
      <c r="K23" s="193">
        <f>SUM('1.  LRAMVA Summary'!E$22:E$23)*(MONTH($E23)-1)/12*$H23</f>
        <v>0.36621901697582576</v>
      </c>
      <c r="L23" s="193">
        <f>SUM('1.  LRAMVA Summary'!F$22:F$23)*(MONTH($E23)-1)/12*$H23</f>
        <v>0</v>
      </c>
      <c r="M23" s="193">
        <f>SUM('1.  LRAMVA Summary'!G$22:G$23)*(MONTH($E23)-1)/12*$H23</f>
        <v>0</v>
      </c>
      <c r="N23" s="193">
        <f>SUM('1.  LRAMVA Summary'!H$22:H$23)*(MONTH($E23)-1)/12*$H23</f>
        <v>0</v>
      </c>
      <c r="O23" s="193">
        <f>SUM('1.  LRAMVA Summary'!I$22:I$23)*(MONTH($E23)-1)/12*$H23</f>
        <v>0</v>
      </c>
      <c r="P23" s="194"/>
      <c r="Q23" s="194">
        <f t="shared" si="1"/>
        <v>2.1277581819310942</v>
      </c>
    </row>
    <row r="24" spans="2:17" s="3" customFormat="1" ht="12.75" x14ac:dyDescent="0.2">
      <c r="B24" s="184" t="s">
        <v>76</v>
      </c>
      <c r="C24" s="184">
        <v>1.47E-2</v>
      </c>
      <c r="D24" s="199"/>
      <c r="E24" s="190">
        <v>40787</v>
      </c>
      <c r="F24" s="238">
        <v>2011</v>
      </c>
      <c r="G24" s="191" t="s">
        <v>92</v>
      </c>
      <c r="H24" s="187">
        <f t="shared" si="0"/>
        <v>1.225E-3</v>
      </c>
      <c r="I24" s="193">
        <f>SUM('1.  LRAMVA Summary'!C$22:C$23)*(MONTH($E24)-1)/12*$H24</f>
        <v>1.7389780856586783</v>
      </c>
      <c r="J24" s="193">
        <f>SUM('1.  LRAMVA Summary'!D$22:D$23)*(MONTH($E24)-1)/12*$H24</f>
        <v>0.2742095314330571</v>
      </c>
      <c r="K24" s="193">
        <f>SUM('1.  LRAMVA Summary'!E$22:E$23)*(MONTH($E24)-1)/12*$H24</f>
        <v>0.4185360194009437</v>
      </c>
      <c r="L24" s="193">
        <f>SUM('1.  LRAMVA Summary'!F$22:F$23)*(MONTH($E24)-1)/12*$H24</f>
        <v>0</v>
      </c>
      <c r="M24" s="193">
        <f>SUM('1.  LRAMVA Summary'!G$22:G$23)*(MONTH($E24)-1)/12*$H24</f>
        <v>0</v>
      </c>
      <c r="N24" s="193">
        <f>SUM('1.  LRAMVA Summary'!H$22:H$23)*(MONTH($E24)-1)/12*$H24</f>
        <v>0</v>
      </c>
      <c r="O24" s="193">
        <f>SUM('1.  LRAMVA Summary'!I$22:I$23)*(MONTH($E24)-1)/12*$H24</f>
        <v>0</v>
      </c>
      <c r="P24" s="194"/>
      <c r="Q24" s="194">
        <f t="shared" si="1"/>
        <v>2.4317236364926789</v>
      </c>
    </row>
    <row r="25" spans="2:17" s="3" customFormat="1" ht="12.75" x14ac:dyDescent="0.2">
      <c r="B25" s="184" t="s">
        <v>77</v>
      </c>
      <c r="C25" s="184">
        <v>1.47E-2</v>
      </c>
      <c r="D25" s="199"/>
      <c r="E25" s="190">
        <v>40817</v>
      </c>
      <c r="F25" s="238">
        <v>2011</v>
      </c>
      <c r="G25" s="191" t="s">
        <v>93</v>
      </c>
      <c r="H25" s="187">
        <f t="shared" si="0"/>
        <v>1.225E-3</v>
      </c>
      <c r="I25" s="193">
        <f>SUM('1.  LRAMVA Summary'!C$22:C$23)*(MONTH($E25)-1)/12*$H25</f>
        <v>1.956350346366013</v>
      </c>
      <c r="J25" s="193">
        <f>SUM('1.  LRAMVA Summary'!D$22:D$23)*(MONTH($E25)-1)/12*$H25</f>
        <v>0.30848572286218923</v>
      </c>
      <c r="K25" s="193">
        <f>SUM('1.  LRAMVA Summary'!E$22:E$23)*(MONTH($E25)-1)/12*$H25</f>
        <v>0.47085302182606176</v>
      </c>
      <c r="L25" s="193">
        <f>SUM('1.  LRAMVA Summary'!F$22:F$23)*(MONTH($E25)-1)/12*$H25</f>
        <v>0</v>
      </c>
      <c r="M25" s="193">
        <f>SUM('1.  LRAMVA Summary'!G$22:G$23)*(MONTH($E25)-1)/12*$H25</f>
        <v>0</v>
      </c>
      <c r="N25" s="193">
        <f>SUM('1.  LRAMVA Summary'!H$22:H$23)*(MONTH($E25)-1)/12*$H25</f>
        <v>0</v>
      </c>
      <c r="O25" s="193">
        <f>SUM('1.  LRAMVA Summary'!I$22:I$23)*(MONTH($E25)-1)/12*$H25</f>
        <v>0</v>
      </c>
      <c r="P25" s="194"/>
      <c r="Q25" s="194">
        <f t="shared" si="1"/>
        <v>2.7356890910542639</v>
      </c>
    </row>
    <row r="26" spans="2:17" s="3" customFormat="1" ht="12.75" x14ac:dyDescent="0.2">
      <c r="B26" s="184" t="s">
        <v>78</v>
      </c>
      <c r="C26" s="184">
        <v>1.47E-2</v>
      </c>
      <c r="D26" s="199"/>
      <c r="E26" s="190">
        <v>40848</v>
      </c>
      <c r="F26" s="238">
        <v>2011</v>
      </c>
      <c r="G26" s="191" t="s">
        <v>93</v>
      </c>
      <c r="H26" s="187">
        <f t="shared" si="0"/>
        <v>1.225E-3</v>
      </c>
      <c r="I26" s="193">
        <f>SUM('1.  LRAMVA Summary'!C$22:C$23)*(MONTH($E26)-1)/12*$H26</f>
        <v>2.1737226070733477</v>
      </c>
      <c r="J26" s="193">
        <f>SUM('1.  LRAMVA Summary'!D$22:D$23)*(MONTH($E26)-1)/12*$H26</f>
        <v>0.34276191429132136</v>
      </c>
      <c r="K26" s="193">
        <f>SUM('1.  LRAMVA Summary'!E$22:E$23)*(MONTH($E26)-1)/12*$H26</f>
        <v>0.52317002425117964</v>
      </c>
      <c r="L26" s="193">
        <f>SUM('1.  LRAMVA Summary'!F$22:F$23)*(MONTH($E26)-1)/12*$H26</f>
        <v>0</v>
      </c>
      <c r="M26" s="193">
        <f>SUM('1.  LRAMVA Summary'!G$22:G$23)*(MONTH($E26)-1)/12*$H26</f>
        <v>0</v>
      </c>
      <c r="N26" s="193">
        <f>SUM('1.  LRAMVA Summary'!H$22:H$23)*(MONTH($E26)-1)/12*$H26</f>
        <v>0</v>
      </c>
      <c r="O26" s="193">
        <f>SUM('1.  LRAMVA Summary'!I$22:I$23)*(MONTH($E26)-1)/12*$H26</f>
        <v>0</v>
      </c>
      <c r="P26" s="194"/>
      <c r="Q26" s="194">
        <f t="shared" si="1"/>
        <v>3.0396545456158486</v>
      </c>
    </row>
    <row r="27" spans="2:17" s="3" customFormat="1" ht="12.75" x14ac:dyDescent="0.2">
      <c r="B27" s="184" t="s">
        <v>79</v>
      </c>
      <c r="C27" s="184">
        <v>1.47E-2</v>
      </c>
      <c r="D27" s="199"/>
      <c r="E27" s="190">
        <v>40878</v>
      </c>
      <c r="F27" s="238">
        <v>2011</v>
      </c>
      <c r="G27" s="191" t="s">
        <v>93</v>
      </c>
      <c r="H27" s="187">
        <f t="shared" si="0"/>
        <v>1.225E-3</v>
      </c>
      <c r="I27" s="193">
        <f>SUM('1.  LRAMVA Summary'!C$22:C$23)*(MONTH($E27)-1)/12*$H27</f>
        <v>2.3910948677806823</v>
      </c>
      <c r="J27" s="193">
        <f>SUM('1.  LRAMVA Summary'!D$22:D$23)*(MONTH($E27)-1)/12*$H27</f>
        <v>0.37703810572045343</v>
      </c>
      <c r="K27" s="193">
        <f>SUM('1.  LRAMVA Summary'!E$22:E$23)*(MONTH($E27)-1)/12*$H27</f>
        <v>0.57548702667629759</v>
      </c>
      <c r="L27" s="193">
        <f>SUM('1.  LRAMVA Summary'!F$22:F$23)*(MONTH($E27)-1)/12*$H27</f>
        <v>0</v>
      </c>
      <c r="M27" s="193">
        <f>SUM('1.  LRAMVA Summary'!G$22:G$23)*(MONTH($E27)-1)/12*$H27</f>
        <v>0</v>
      </c>
      <c r="N27" s="193">
        <f>SUM('1.  LRAMVA Summary'!H$22:H$23)*(MONTH($E27)-1)/12*$H27</f>
        <v>0</v>
      </c>
      <c r="O27" s="193">
        <f>SUM('1.  LRAMVA Summary'!I$22:I$23)*(MONTH($E27)-1)/12*$H27</f>
        <v>0</v>
      </c>
      <c r="P27" s="194"/>
      <c r="Q27" s="194">
        <f t="shared" si="1"/>
        <v>3.3436200001774332</v>
      </c>
    </row>
    <row r="28" spans="2:17" s="3" customFormat="1" ht="13.5" thickBot="1" x14ac:dyDescent="0.25">
      <c r="B28" s="184" t="s">
        <v>80</v>
      </c>
      <c r="C28" s="184">
        <v>1.47E-2</v>
      </c>
      <c r="D28" s="199"/>
      <c r="E28" s="204" t="s">
        <v>385</v>
      </c>
      <c r="F28" s="204"/>
      <c r="G28" s="205"/>
      <c r="H28" s="206"/>
      <c r="I28" s="207">
        <f>SUM(I16:I27)</f>
        <v>14.346569206684094</v>
      </c>
      <c r="J28" s="207">
        <f t="shared" ref="J28:Q28" si="2">SUM(J16:J27)</f>
        <v>2.2622286343227209</v>
      </c>
      <c r="K28" s="207">
        <f t="shared" si="2"/>
        <v>3.4529221600577853</v>
      </c>
      <c r="L28" s="207">
        <f t="shared" si="2"/>
        <v>0</v>
      </c>
      <c r="M28" s="207">
        <f t="shared" si="2"/>
        <v>0</v>
      </c>
      <c r="N28" s="207">
        <f t="shared" si="2"/>
        <v>0</v>
      </c>
      <c r="O28" s="207">
        <f t="shared" si="2"/>
        <v>0</v>
      </c>
      <c r="P28" s="207">
        <f t="shared" si="2"/>
        <v>0</v>
      </c>
      <c r="Q28" s="207">
        <f t="shared" si="2"/>
        <v>20.061720001064604</v>
      </c>
    </row>
    <row r="29" spans="2:17" s="3" customFormat="1" ht="13.5" thickTop="1" x14ac:dyDescent="0.2">
      <c r="B29" s="184" t="s">
        <v>81</v>
      </c>
      <c r="C29" s="184">
        <v>1.47E-2</v>
      </c>
      <c r="D29" s="199"/>
      <c r="E29" s="239" t="s">
        <v>91</v>
      </c>
      <c r="F29" s="239"/>
      <c r="G29" s="240"/>
      <c r="H29" s="241"/>
      <c r="I29" s="242"/>
      <c r="J29" s="242"/>
      <c r="K29" s="242"/>
      <c r="L29" s="242"/>
      <c r="M29" s="242"/>
      <c r="N29" s="242"/>
      <c r="O29" s="242"/>
      <c r="P29" s="242"/>
      <c r="Q29" s="243"/>
    </row>
    <row r="30" spans="2:17" s="3" customFormat="1" ht="12.75" x14ac:dyDescent="0.2">
      <c r="B30" s="184" t="s">
        <v>82</v>
      </c>
      <c r="C30" s="184">
        <v>1.47E-2</v>
      </c>
      <c r="D30" s="199"/>
      <c r="E30" s="200" t="s">
        <v>392</v>
      </c>
      <c r="F30" s="200"/>
      <c r="G30" s="201"/>
      <c r="H30" s="202"/>
      <c r="I30" s="203">
        <f>I28+I29</f>
        <v>14.346569206684094</v>
      </c>
      <c r="J30" s="203">
        <f t="shared" ref="J30:Q30" si="3">J28+J29</f>
        <v>2.2622286343227209</v>
      </c>
      <c r="K30" s="203">
        <f t="shared" si="3"/>
        <v>3.4529221600577853</v>
      </c>
      <c r="L30" s="203">
        <f t="shared" si="3"/>
        <v>0</v>
      </c>
      <c r="M30" s="203">
        <f t="shared" si="3"/>
        <v>0</v>
      </c>
      <c r="N30" s="203">
        <f t="shared" si="3"/>
        <v>0</v>
      </c>
      <c r="O30" s="203">
        <f t="shared" si="3"/>
        <v>0</v>
      </c>
      <c r="P30" s="203">
        <f t="shared" si="3"/>
        <v>0</v>
      </c>
      <c r="Q30" s="203">
        <f t="shared" si="3"/>
        <v>20.061720001064604</v>
      </c>
    </row>
    <row r="31" spans="2:17" s="3" customFormat="1" ht="12.75" x14ac:dyDescent="0.2">
      <c r="B31" s="184" t="s">
        <v>83</v>
      </c>
      <c r="C31" s="184">
        <v>1.47E-2</v>
      </c>
      <c r="D31" s="199"/>
      <c r="E31" s="190">
        <v>40909</v>
      </c>
      <c r="F31" s="190" t="s">
        <v>372</v>
      </c>
      <c r="G31" s="191" t="s">
        <v>89</v>
      </c>
      <c r="H31" s="192">
        <f t="shared" ref="H31:H42" si="4">C$20/12</f>
        <v>1.225E-3</v>
      </c>
      <c r="I31" s="193">
        <f>(SUM('1.  LRAMVA Summary'!C$22:C$24)+SUM('1.  LRAMVA Summary'!C$25:C$26)*(MONTH($E31)-1)/12)*$H31</f>
        <v>2.6084671284880172</v>
      </c>
      <c r="J31" s="193">
        <f>(SUM('1.  LRAMVA Summary'!D$22:D$24)+SUM('1.  LRAMVA Summary'!D$25:D$26)*(MONTH($E31)-1)/12)*$H31</f>
        <v>0.41131429714958562</v>
      </c>
      <c r="K31" s="193">
        <f>(SUM('1.  LRAMVA Summary'!E$22:E$24)+SUM('1.  LRAMVA Summary'!E$25:E$26)*(MONTH($E31)-1)/12)*$H31</f>
        <v>0.62780402910141553</v>
      </c>
      <c r="L31" s="193">
        <f>(SUM('1.  LRAMVA Summary'!F$22:F$24)+SUM('1.  LRAMVA Summary'!F$25:F$26)*(MONTH($E31)-1)/12)*$H31</f>
        <v>0</v>
      </c>
      <c r="M31" s="193">
        <f>(SUM('1.  LRAMVA Summary'!G$22:G$24)+SUM('1.  LRAMVA Summary'!G$25:G$26)*(MONTH($E31)-1)/12)*$H31</f>
        <v>0</v>
      </c>
      <c r="N31" s="193">
        <f>(SUM('1.  LRAMVA Summary'!H$22:H$24)+SUM('1.  LRAMVA Summary'!H$25:H$26)*(MONTH($E31)-1)/12)*$H31</f>
        <v>0</v>
      </c>
      <c r="O31" s="193">
        <f>(SUM('1.  LRAMVA Summary'!I$22:I$24)+SUM('1.  LRAMVA Summary'!I$25:I$26)*(MONTH($E31)-1)/12)*$H31</f>
        <v>0</v>
      </c>
      <c r="P31" s="194"/>
      <c r="Q31" s="194">
        <f t="shared" ref="Q31:Q42" si="5">SUM(I31:P31)</f>
        <v>3.6475854547390183</v>
      </c>
    </row>
    <row r="32" spans="2:17" s="3" customFormat="1" ht="12.75" x14ac:dyDescent="0.2">
      <c r="B32" s="184" t="s">
        <v>84</v>
      </c>
      <c r="C32" s="184">
        <v>1.47E-2</v>
      </c>
      <c r="D32" s="199"/>
      <c r="E32" s="190">
        <v>40940</v>
      </c>
      <c r="F32" s="190" t="s">
        <v>372</v>
      </c>
      <c r="G32" s="191" t="s">
        <v>89</v>
      </c>
      <c r="H32" s="192">
        <f t="shared" si="4"/>
        <v>1.225E-3</v>
      </c>
      <c r="I32" s="193">
        <f>(SUM('1.  LRAMVA Summary'!C$22:C$24)+SUM('1.  LRAMVA Summary'!C$25:C$26)*(MONTH($E32)-1)/12)*$H32</f>
        <v>2.9400659742327906</v>
      </c>
      <c r="J32" s="193">
        <f>(SUM('1.  LRAMVA Summary'!D$22:D$24)+SUM('1.  LRAMVA Summary'!D$25:D$26)*(MONTH($E32)-1)/12)*$H32</f>
        <v>0.52905941446324833</v>
      </c>
      <c r="K32" s="193">
        <f>(SUM('1.  LRAMVA Summary'!E$22:E$24)+SUM('1.  LRAMVA Summary'!E$25:E$26)*(MONTH($E32)-1)/12)*$H32</f>
        <v>1.0091339054090456</v>
      </c>
      <c r="L32" s="193">
        <f>(SUM('1.  LRAMVA Summary'!F$22:F$24)+SUM('1.  LRAMVA Summary'!F$25:F$26)*(MONTH($E32)-1)/12)*$H32</f>
        <v>0</v>
      </c>
      <c r="M32" s="193">
        <f>(SUM('1.  LRAMVA Summary'!G$22:G$24)+SUM('1.  LRAMVA Summary'!G$25:G$26)*(MONTH($E32)-1)/12)*$H32</f>
        <v>0</v>
      </c>
      <c r="N32" s="193">
        <f>(SUM('1.  LRAMVA Summary'!H$22:H$24)+SUM('1.  LRAMVA Summary'!H$25:H$26)*(MONTH($E32)-1)/12)*$H32</f>
        <v>0</v>
      </c>
      <c r="O32" s="193">
        <f>(SUM('1.  LRAMVA Summary'!I$22:I$24)+SUM('1.  LRAMVA Summary'!I$25:I$26)*(MONTH($E32)-1)/12)*$H32</f>
        <v>0</v>
      </c>
      <c r="P32" s="194"/>
      <c r="Q32" s="194">
        <f t="shared" si="5"/>
        <v>4.4782592941050847</v>
      </c>
    </row>
    <row r="33" spans="2:17" s="3" customFormat="1" ht="12.75" x14ac:dyDescent="0.2">
      <c r="B33" s="184" t="s">
        <v>85</v>
      </c>
      <c r="C33" s="184">
        <v>1.0999999999999999E-2</v>
      </c>
      <c r="D33" s="199"/>
      <c r="E33" s="190">
        <v>40969</v>
      </c>
      <c r="F33" s="190" t="s">
        <v>372</v>
      </c>
      <c r="G33" s="191" t="s">
        <v>89</v>
      </c>
      <c r="H33" s="192">
        <f t="shared" si="4"/>
        <v>1.225E-3</v>
      </c>
      <c r="I33" s="193">
        <f>(SUM('1.  LRAMVA Summary'!C$22:C$24)+SUM('1.  LRAMVA Summary'!C$25:C$26)*(MONTH($E33)-1)/12)*$H33</f>
        <v>3.2716648199775649</v>
      </c>
      <c r="J33" s="193">
        <f>(SUM('1.  LRAMVA Summary'!D$22:D$24)+SUM('1.  LRAMVA Summary'!D$25:D$26)*(MONTH($E33)-1)/12)*$H33</f>
        <v>0.64680453177691111</v>
      </c>
      <c r="K33" s="193">
        <f>(SUM('1.  LRAMVA Summary'!E$22:E$24)+SUM('1.  LRAMVA Summary'!E$25:E$26)*(MONTH($E33)-1)/12)*$H33</f>
        <v>1.3904637817166754</v>
      </c>
      <c r="L33" s="193">
        <f>(SUM('1.  LRAMVA Summary'!F$22:F$24)+SUM('1.  LRAMVA Summary'!F$25:F$26)*(MONTH($E33)-1)/12)*$H33</f>
        <v>0</v>
      </c>
      <c r="M33" s="193">
        <f>(SUM('1.  LRAMVA Summary'!G$22:G$24)+SUM('1.  LRAMVA Summary'!G$25:G$26)*(MONTH($E33)-1)/12)*$H33</f>
        <v>0</v>
      </c>
      <c r="N33" s="193">
        <f>(SUM('1.  LRAMVA Summary'!H$22:H$24)+SUM('1.  LRAMVA Summary'!H$25:H$26)*(MONTH($E33)-1)/12)*$H33</f>
        <v>0</v>
      </c>
      <c r="O33" s="193">
        <f>(SUM('1.  LRAMVA Summary'!I$22:I$24)+SUM('1.  LRAMVA Summary'!I$25:I$26)*(MONTH($E33)-1)/12)*$H33</f>
        <v>0</v>
      </c>
      <c r="P33" s="194"/>
      <c r="Q33" s="194">
        <f t="shared" si="5"/>
        <v>5.308933133471152</v>
      </c>
    </row>
    <row r="34" spans="2:17" s="3" customFormat="1" ht="12.75" x14ac:dyDescent="0.2">
      <c r="B34" s="184" t="s">
        <v>370</v>
      </c>
      <c r="C34" s="184">
        <v>1.0999999999999999E-2</v>
      </c>
      <c r="D34" s="199"/>
      <c r="E34" s="190">
        <v>41000</v>
      </c>
      <c r="F34" s="190" t="s">
        <v>372</v>
      </c>
      <c r="G34" s="191" t="s">
        <v>90</v>
      </c>
      <c r="H34" s="192">
        <f t="shared" si="4"/>
        <v>1.225E-3</v>
      </c>
      <c r="I34" s="193">
        <f>(SUM('1.  LRAMVA Summary'!C$22:C$24)+SUM('1.  LRAMVA Summary'!C$25:C$26)*(MONTH($E34)-1)/12)*$H34</f>
        <v>3.6032636657223382</v>
      </c>
      <c r="J34" s="193">
        <f>(SUM('1.  LRAMVA Summary'!D$22:D$24)+SUM('1.  LRAMVA Summary'!D$25:D$26)*(MONTH($E34)-1)/12)*$H34</f>
        <v>0.76454964909057388</v>
      </c>
      <c r="K34" s="193">
        <f>(SUM('1.  LRAMVA Summary'!E$22:E$24)+SUM('1.  LRAMVA Summary'!E$25:E$26)*(MONTH($E34)-1)/12)*$H34</f>
        <v>1.7717936580243052</v>
      </c>
      <c r="L34" s="193">
        <f>(SUM('1.  LRAMVA Summary'!F$22:F$24)+SUM('1.  LRAMVA Summary'!F$25:F$26)*(MONTH($E34)-1)/12)*$H34</f>
        <v>0</v>
      </c>
      <c r="M34" s="193">
        <f>(SUM('1.  LRAMVA Summary'!G$22:G$24)+SUM('1.  LRAMVA Summary'!G$25:G$26)*(MONTH($E34)-1)/12)*$H34</f>
        <v>0</v>
      </c>
      <c r="N34" s="193">
        <f>(SUM('1.  LRAMVA Summary'!H$22:H$24)+SUM('1.  LRAMVA Summary'!H$25:H$26)*(MONTH($E34)-1)/12)*$H34</f>
        <v>0</v>
      </c>
      <c r="O34" s="193">
        <f>(SUM('1.  LRAMVA Summary'!I$22:I$24)+SUM('1.  LRAMVA Summary'!I$25:I$26)*(MONTH($E34)-1)/12)*$H34</f>
        <v>0</v>
      </c>
      <c r="P34" s="194"/>
      <c r="Q34" s="194">
        <f t="shared" si="5"/>
        <v>6.1396069728372167</v>
      </c>
    </row>
    <row r="35" spans="2:17" s="3" customFormat="1" ht="12.75" x14ac:dyDescent="0.2">
      <c r="B35" s="184" t="s">
        <v>371</v>
      </c>
      <c r="C35" s="184">
        <v>1.0999999999999999E-2</v>
      </c>
      <c r="D35" s="199"/>
      <c r="E35" s="190">
        <v>41030</v>
      </c>
      <c r="F35" s="190" t="s">
        <v>372</v>
      </c>
      <c r="G35" s="191" t="s">
        <v>90</v>
      </c>
      <c r="H35" s="192">
        <f t="shared" si="4"/>
        <v>1.225E-3</v>
      </c>
      <c r="I35" s="193">
        <f>(SUM('1.  LRAMVA Summary'!C$22:C$24)+SUM('1.  LRAMVA Summary'!C$25:C$26)*(MONTH($E35)-1)/12)*$H35</f>
        <v>3.9348625114671116</v>
      </c>
      <c r="J35" s="193">
        <f>(SUM('1.  LRAMVA Summary'!D$22:D$24)+SUM('1.  LRAMVA Summary'!D$25:D$26)*(MONTH($E35)-1)/12)*$H35</f>
        <v>0.88229476640423676</v>
      </c>
      <c r="K35" s="193">
        <f>(SUM('1.  LRAMVA Summary'!E$22:E$24)+SUM('1.  LRAMVA Summary'!E$25:E$26)*(MONTH($E35)-1)/12)*$H35</f>
        <v>2.1531235343319355</v>
      </c>
      <c r="L35" s="193">
        <f>(SUM('1.  LRAMVA Summary'!F$22:F$24)+SUM('1.  LRAMVA Summary'!F$25:F$26)*(MONTH($E35)-1)/12)*$H35</f>
        <v>0</v>
      </c>
      <c r="M35" s="193">
        <f>(SUM('1.  LRAMVA Summary'!G$22:G$24)+SUM('1.  LRAMVA Summary'!G$25:G$26)*(MONTH($E35)-1)/12)*$H35</f>
        <v>0</v>
      </c>
      <c r="N35" s="193">
        <f>(SUM('1.  LRAMVA Summary'!H$22:H$24)+SUM('1.  LRAMVA Summary'!H$25:H$26)*(MONTH($E35)-1)/12)*$H35</f>
        <v>0</v>
      </c>
      <c r="O35" s="193">
        <f>(SUM('1.  LRAMVA Summary'!I$22:I$24)+SUM('1.  LRAMVA Summary'!I$25:I$26)*(MONTH($E35)-1)/12)*$H35</f>
        <v>0</v>
      </c>
      <c r="P35" s="194"/>
      <c r="Q35" s="194">
        <f t="shared" si="5"/>
        <v>6.9702808122032831</v>
      </c>
    </row>
    <row r="36" spans="2:17" s="3" customFormat="1" ht="12.75" x14ac:dyDescent="0.2">
      <c r="B36" s="184" t="s">
        <v>119</v>
      </c>
      <c r="C36" s="184">
        <v>1.0999999999999999E-2</v>
      </c>
      <c r="D36" s="199"/>
      <c r="E36" s="190">
        <v>41061</v>
      </c>
      <c r="F36" s="190" t="s">
        <v>372</v>
      </c>
      <c r="G36" s="191" t="s">
        <v>90</v>
      </c>
      <c r="H36" s="192">
        <f t="shared" si="4"/>
        <v>1.225E-3</v>
      </c>
      <c r="I36" s="193">
        <f>(SUM('1.  LRAMVA Summary'!C$22:C$24)+SUM('1.  LRAMVA Summary'!C$25:C$26)*(MONTH($E36)-1)/12)*$H36</f>
        <v>4.2664613572118855</v>
      </c>
      <c r="J36" s="193">
        <f>(SUM('1.  LRAMVA Summary'!D$22:D$24)+SUM('1.  LRAMVA Summary'!D$25:D$26)*(MONTH($E36)-1)/12)*$H36</f>
        <v>1.0000398837178996</v>
      </c>
      <c r="K36" s="193">
        <f>(SUM('1.  LRAMVA Summary'!E$22:E$24)+SUM('1.  LRAMVA Summary'!E$25:E$26)*(MONTH($E36)-1)/12)*$H36</f>
        <v>2.5344534106395655</v>
      </c>
      <c r="L36" s="193">
        <f>(SUM('1.  LRAMVA Summary'!F$22:F$24)+SUM('1.  LRAMVA Summary'!F$25:F$26)*(MONTH($E36)-1)/12)*$H36</f>
        <v>0</v>
      </c>
      <c r="M36" s="193">
        <f>(SUM('1.  LRAMVA Summary'!G$22:G$24)+SUM('1.  LRAMVA Summary'!G$25:G$26)*(MONTH($E36)-1)/12)*$H36</f>
        <v>0</v>
      </c>
      <c r="N36" s="193">
        <f>(SUM('1.  LRAMVA Summary'!H$22:H$24)+SUM('1.  LRAMVA Summary'!H$25:H$26)*(MONTH($E36)-1)/12)*$H36</f>
        <v>0</v>
      </c>
      <c r="O36" s="193">
        <f>(SUM('1.  LRAMVA Summary'!I$22:I$24)+SUM('1.  LRAMVA Summary'!I$25:I$26)*(MONTH($E36)-1)/12)*$H36</f>
        <v>0</v>
      </c>
      <c r="P36" s="194"/>
      <c r="Q36" s="194">
        <f t="shared" si="5"/>
        <v>7.8009546515693504</v>
      </c>
    </row>
    <row r="37" spans="2:17" s="3" customFormat="1" ht="12.75" x14ac:dyDescent="0.2">
      <c r="B37" s="184" t="s">
        <v>120</v>
      </c>
      <c r="C37" s="184">
        <v>1.0999999999999999E-2</v>
      </c>
      <c r="D37" s="199"/>
      <c r="E37" s="190">
        <v>41091</v>
      </c>
      <c r="F37" s="190" t="s">
        <v>372</v>
      </c>
      <c r="G37" s="191" t="s">
        <v>92</v>
      </c>
      <c r="H37" s="192">
        <f t="shared" si="4"/>
        <v>1.225E-3</v>
      </c>
      <c r="I37" s="193">
        <f>(SUM('1.  LRAMVA Summary'!C$22:C$24)+SUM('1.  LRAMVA Summary'!C$25:C$26)*(MONTH($E37)-1)/12)*$H37</f>
        <v>4.5980602029566597</v>
      </c>
      <c r="J37" s="193">
        <f>(SUM('1.  LRAMVA Summary'!D$22:D$24)+SUM('1.  LRAMVA Summary'!D$25:D$26)*(MONTH($E37)-1)/12)*$H37</f>
        <v>1.1177850010315622</v>
      </c>
      <c r="K37" s="193">
        <f>(SUM('1.  LRAMVA Summary'!E$22:E$24)+SUM('1.  LRAMVA Summary'!E$25:E$26)*(MONTH($E37)-1)/12)*$H37</f>
        <v>2.9157832869471956</v>
      </c>
      <c r="L37" s="193">
        <f>(SUM('1.  LRAMVA Summary'!F$22:F$24)+SUM('1.  LRAMVA Summary'!F$25:F$26)*(MONTH($E37)-1)/12)*$H37</f>
        <v>0</v>
      </c>
      <c r="M37" s="193">
        <f>(SUM('1.  LRAMVA Summary'!G$22:G$24)+SUM('1.  LRAMVA Summary'!G$25:G$26)*(MONTH($E37)-1)/12)*$H37</f>
        <v>0</v>
      </c>
      <c r="N37" s="193">
        <f>(SUM('1.  LRAMVA Summary'!H$22:H$24)+SUM('1.  LRAMVA Summary'!H$25:H$26)*(MONTH($E37)-1)/12)*$H37</f>
        <v>0</v>
      </c>
      <c r="O37" s="193">
        <f>(SUM('1.  LRAMVA Summary'!I$22:I$24)+SUM('1.  LRAMVA Summary'!I$25:I$26)*(MONTH($E37)-1)/12)*$H37</f>
        <v>0</v>
      </c>
      <c r="P37" s="194"/>
      <c r="Q37" s="194">
        <f t="shared" si="5"/>
        <v>8.6316284909354177</v>
      </c>
    </row>
    <row r="38" spans="2:17" s="3" customFormat="1" ht="12.75" x14ac:dyDescent="0.2">
      <c r="B38" s="184" t="s">
        <v>121</v>
      </c>
      <c r="C38" s="184">
        <v>1.0999999999999999E-2</v>
      </c>
      <c r="D38" s="199"/>
      <c r="E38" s="190">
        <v>41122</v>
      </c>
      <c r="F38" s="190" t="s">
        <v>372</v>
      </c>
      <c r="G38" s="191" t="s">
        <v>92</v>
      </c>
      <c r="H38" s="192">
        <f t="shared" si="4"/>
        <v>1.225E-3</v>
      </c>
      <c r="I38" s="193">
        <f>(SUM('1.  LRAMVA Summary'!C$22:C$24)+SUM('1.  LRAMVA Summary'!C$25:C$26)*(MONTH($E38)-1)/12)*$H38</f>
        <v>4.9296590487014331</v>
      </c>
      <c r="J38" s="193">
        <f>(SUM('1.  LRAMVA Summary'!D$22:D$24)+SUM('1.  LRAMVA Summary'!D$25:D$26)*(MONTH($E38)-1)/12)*$H38</f>
        <v>1.235530118345225</v>
      </c>
      <c r="K38" s="193">
        <f>(SUM('1.  LRAMVA Summary'!E$22:E$24)+SUM('1.  LRAMVA Summary'!E$25:E$26)*(MONTH($E38)-1)/12)*$H38</f>
        <v>3.2971131632548252</v>
      </c>
      <c r="L38" s="193">
        <f>(SUM('1.  LRAMVA Summary'!F$22:F$24)+SUM('1.  LRAMVA Summary'!F$25:F$26)*(MONTH($E38)-1)/12)*$H38</f>
        <v>0</v>
      </c>
      <c r="M38" s="193">
        <f>(SUM('1.  LRAMVA Summary'!G$22:G$24)+SUM('1.  LRAMVA Summary'!G$25:G$26)*(MONTH($E38)-1)/12)*$H38</f>
        <v>0</v>
      </c>
      <c r="N38" s="193">
        <f>(SUM('1.  LRAMVA Summary'!H$22:H$24)+SUM('1.  LRAMVA Summary'!H$25:H$26)*(MONTH($E38)-1)/12)*$H38</f>
        <v>0</v>
      </c>
      <c r="O38" s="193">
        <f>(SUM('1.  LRAMVA Summary'!I$22:I$24)+SUM('1.  LRAMVA Summary'!I$25:I$26)*(MONTH($E38)-1)/12)*$H38</f>
        <v>0</v>
      </c>
      <c r="P38" s="194"/>
      <c r="Q38" s="194">
        <f t="shared" si="5"/>
        <v>9.4623023303014833</v>
      </c>
    </row>
    <row r="39" spans="2:17" s="3" customFormat="1" ht="12.75" x14ac:dyDescent="0.2">
      <c r="B39" s="184" t="s">
        <v>122</v>
      </c>
      <c r="C39" s="236">
        <v>1.0999999999999999E-2</v>
      </c>
      <c r="D39" s="199"/>
      <c r="E39" s="190">
        <v>41153</v>
      </c>
      <c r="F39" s="190" t="s">
        <v>372</v>
      </c>
      <c r="G39" s="191" t="s">
        <v>92</v>
      </c>
      <c r="H39" s="192">
        <f t="shared" si="4"/>
        <v>1.225E-3</v>
      </c>
      <c r="I39" s="193">
        <f>(SUM('1.  LRAMVA Summary'!C$22:C$24)+SUM('1.  LRAMVA Summary'!C$25:C$26)*(MONTH($E39)-1)/12)*$H39</f>
        <v>5.2612578944462065</v>
      </c>
      <c r="J39" s="193">
        <f>(SUM('1.  LRAMVA Summary'!D$22:D$24)+SUM('1.  LRAMVA Summary'!D$25:D$26)*(MONTH($E39)-1)/12)*$H39</f>
        <v>1.3532752356588877</v>
      </c>
      <c r="K39" s="193">
        <f>(SUM('1.  LRAMVA Summary'!E$22:E$24)+SUM('1.  LRAMVA Summary'!E$25:E$26)*(MONTH($E39)-1)/12)*$H39</f>
        <v>3.6784430395624552</v>
      </c>
      <c r="L39" s="193">
        <f>(SUM('1.  LRAMVA Summary'!F$22:F$24)+SUM('1.  LRAMVA Summary'!F$25:F$26)*(MONTH($E39)-1)/12)*$H39</f>
        <v>0</v>
      </c>
      <c r="M39" s="193">
        <f>(SUM('1.  LRAMVA Summary'!G$22:G$24)+SUM('1.  LRAMVA Summary'!G$25:G$26)*(MONTH($E39)-1)/12)*$H39</f>
        <v>0</v>
      </c>
      <c r="N39" s="193">
        <f>(SUM('1.  LRAMVA Summary'!H$22:H$24)+SUM('1.  LRAMVA Summary'!H$25:H$26)*(MONTH($E39)-1)/12)*$H39</f>
        <v>0</v>
      </c>
      <c r="O39" s="193">
        <f>(SUM('1.  LRAMVA Summary'!I$22:I$24)+SUM('1.  LRAMVA Summary'!I$25:I$26)*(MONTH($E39)-1)/12)*$H39</f>
        <v>0</v>
      </c>
      <c r="P39" s="194"/>
      <c r="Q39" s="194">
        <f t="shared" si="5"/>
        <v>10.292976169667551</v>
      </c>
    </row>
    <row r="40" spans="2:17" s="3" customFormat="1" ht="12.75" x14ac:dyDescent="0.2">
      <c r="B40" s="184" t="s">
        <v>123</v>
      </c>
      <c r="C40" s="236"/>
      <c r="D40" s="199"/>
      <c r="E40" s="190">
        <v>41183</v>
      </c>
      <c r="F40" s="190" t="s">
        <v>372</v>
      </c>
      <c r="G40" s="191" t="s">
        <v>93</v>
      </c>
      <c r="H40" s="192">
        <f t="shared" si="4"/>
        <v>1.225E-3</v>
      </c>
      <c r="I40" s="193">
        <f>(SUM('1.  LRAMVA Summary'!C$22:C$24)+SUM('1.  LRAMVA Summary'!C$25:C$26)*(MONTH($E40)-1)/12)*$H40</f>
        <v>5.5928567401909808</v>
      </c>
      <c r="J40" s="193">
        <f>(SUM('1.  LRAMVA Summary'!D$22:D$24)+SUM('1.  LRAMVA Summary'!D$25:D$26)*(MONTH($E40)-1)/12)*$H40</f>
        <v>1.4710203529725505</v>
      </c>
      <c r="K40" s="193">
        <f>(SUM('1.  LRAMVA Summary'!E$22:E$24)+SUM('1.  LRAMVA Summary'!E$25:E$26)*(MONTH($E40)-1)/12)*$H40</f>
        <v>4.0597729158700844</v>
      </c>
      <c r="L40" s="193">
        <f>(SUM('1.  LRAMVA Summary'!F$22:F$24)+SUM('1.  LRAMVA Summary'!F$25:F$26)*(MONTH($E40)-1)/12)*$H40</f>
        <v>0</v>
      </c>
      <c r="M40" s="193">
        <f>(SUM('1.  LRAMVA Summary'!G$22:G$24)+SUM('1.  LRAMVA Summary'!G$25:G$26)*(MONTH($E40)-1)/12)*$H40</f>
        <v>0</v>
      </c>
      <c r="N40" s="193">
        <f>(SUM('1.  LRAMVA Summary'!H$22:H$24)+SUM('1.  LRAMVA Summary'!H$25:H$26)*(MONTH($E40)-1)/12)*$H40</f>
        <v>0</v>
      </c>
      <c r="O40" s="193">
        <f>(SUM('1.  LRAMVA Summary'!I$22:I$24)+SUM('1.  LRAMVA Summary'!I$25:I$26)*(MONTH($E40)-1)/12)*$H40</f>
        <v>0</v>
      </c>
      <c r="P40" s="194"/>
      <c r="Q40" s="194">
        <f t="shared" si="5"/>
        <v>11.123650009033616</v>
      </c>
    </row>
    <row r="41" spans="2:17" s="3" customFormat="1" ht="12.75" x14ac:dyDescent="0.2">
      <c r="B41" s="184" t="s">
        <v>124</v>
      </c>
      <c r="C41" s="236"/>
      <c r="D41" s="199"/>
      <c r="E41" s="190">
        <v>41214</v>
      </c>
      <c r="F41" s="190" t="s">
        <v>372</v>
      </c>
      <c r="G41" s="191" t="s">
        <v>93</v>
      </c>
      <c r="H41" s="192">
        <f t="shared" si="4"/>
        <v>1.225E-3</v>
      </c>
      <c r="I41" s="193">
        <f>(SUM('1.  LRAMVA Summary'!C$22:C$24)+SUM('1.  LRAMVA Summary'!C$25:C$26)*(MONTH($E41)-1)/12)*$H41</f>
        <v>5.9244555859357533</v>
      </c>
      <c r="J41" s="193">
        <f>(SUM('1.  LRAMVA Summary'!D$22:D$24)+SUM('1.  LRAMVA Summary'!D$25:D$26)*(MONTH($E41)-1)/12)*$H41</f>
        <v>1.5887654702862133</v>
      </c>
      <c r="K41" s="193">
        <f>(SUM('1.  LRAMVA Summary'!E$22:E$24)+SUM('1.  LRAMVA Summary'!E$25:E$26)*(MONTH($E41)-1)/12)*$H41</f>
        <v>4.4411027921777144</v>
      </c>
      <c r="L41" s="193">
        <f>(SUM('1.  LRAMVA Summary'!F$22:F$24)+SUM('1.  LRAMVA Summary'!F$25:F$26)*(MONTH($E41)-1)/12)*$H41</f>
        <v>0</v>
      </c>
      <c r="M41" s="193">
        <f>(SUM('1.  LRAMVA Summary'!G$22:G$24)+SUM('1.  LRAMVA Summary'!G$25:G$26)*(MONTH($E41)-1)/12)*$H41</f>
        <v>0</v>
      </c>
      <c r="N41" s="193">
        <f>(SUM('1.  LRAMVA Summary'!H$22:H$24)+SUM('1.  LRAMVA Summary'!H$25:H$26)*(MONTH($E41)-1)/12)*$H41</f>
        <v>0</v>
      </c>
      <c r="O41" s="193">
        <f>(SUM('1.  LRAMVA Summary'!I$22:I$24)+SUM('1.  LRAMVA Summary'!I$25:I$26)*(MONTH($E41)-1)/12)*$H41</f>
        <v>0</v>
      </c>
      <c r="P41" s="194"/>
      <c r="Q41" s="194">
        <f t="shared" si="5"/>
        <v>11.954323848399682</v>
      </c>
    </row>
    <row r="42" spans="2:17" s="3" customFormat="1" ht="12.75" x14ac:dyDescent="0.2">
      <c r="B42" s="184" t="s">
        <v>125</v>
      </c>
      <c r="C42" s="236"/>
      <c r="D42" s="199"/>
      <c r="E42" s="190">
        <v>41244</v>
      </c>
      <c r="F42" s="190" t="s">
        <v>372</v>
      </c>
      <c r="G42" s="191" t="s">
        <v>93</v>
      </c>
      <c r="H42" s="192">
        <f t="shared" si="4"/>
        <v>1.225E-3</v>
      </c>
      <c r="I42" s="193">
        <f>(SUM('1.  LRAMVA Summary'!C$22:C$24)+SUM('1.  LRAMVA Summary'!C$25:C$26)*(MONTH($E42)-1)/12)*$H42</f>
        <v>6.2560544316805275</v>
      </c>
      <c r="J42" s="193">
        <f>(SUM('1.  LRAMVA Summary'!D$22:D$24)+SUM('1.  LRAMVA Summary'!D$25:D$26)*(MONTH($E42)-1)/12)*$H42</f>
        <v>1.7065105875998761</v>
      </c>
      <c r="K42" s="193">
        <f>(SUM('1.  LRAMVA Summary'!E$22:E$24)+SUM('1.  LRAMVA Summary'!E$25:E$26)*(MONTH($E42)-1)/12)*$H42</f>
        <v>4.8224326684853445</v>
      </c>
      <c r="L42" s="193">
        <f>(SUM('1.  LRAMVA Summary'!F$22:F$24)+SUM('1.  LRAMVA Summary'!F$25:F$26)*(MONTH($E42)-1)/12)*$H42</f>
        <v>0</v>
      </c>
      <c r="M42" s="193">
        <f>(SUM('1.  LRAMVA Summary'!G$22:G$24)+SUM('1.  LRAMVA Summary'!G$25:G$26)*(MONTH($E42)-1)/12)*$H42</f>
        <v>0</v>
      </c>
      <c r="N42" s="193">
        <f>(SUM('1.  LRAMVA Summary'!H$22:H$24)+SUM('1.  LRAMVA Summary'!H$25:H$26)*(MONTH($E42)-1)/12)*$H42</f>
        <v>0</v>
      </c>
      <c r="O42" s="193">
        <f>(SUM('1.  LRAMVA Summary'!I$22:I$24)+SUM('1.  LRAMVA Summary'!I$25:I$26)*(MONTH($E42)-1)/12)*$H42</f>
        <v>0</v>
      </c>
      <c r="P42" s="194"/>
      <c r="Q42" s="194">
        <f t="shared" si="5"/>
        <v>12.784997687765749</v>
      </c>
    </row>
    <row r="43" spans="2:17" s="3" customFormat="1" ht="13.5" thickBot="1" x14ac:dyDescent="0.25">
      <c r="B43" s="184" t="s">
        <v>126</v>
      </c>
      <c r="C43" s="236"/>
      <c r="D43" s="199"/>
      <c r="E43" s="204" t="s">
        <v>386</v>
      </c>
      <c r="F43" s="204"/>
      <c r="G43" s="205"/>
      <c r="H43" s="204"/>
      <c r="I43" s="207">
        <f>SUM(I30:I42)</f>
        <v>67.533698567695367</v>
      </c>
      <c r="J43" s="207">
        <f t="shared" ref="J43:P43" si="6">SUM(J30:J42)</f>
        <v>14.969177942819492</v>
      </c>
      <c r="K43" s="207">
        <f t="shared" si="6"/>
        <v>36.154342345578357</v>
      </c>
      <c r="L43" s="207">
        <f t="shared" si="6"/>
        <v>0</v>
      </c>
      <c r="M43" s="207">
        <f t="shared" si="6"/>
        <v>0</v>
      </c>
      <c r="N43" s="207">
        <f t="shared" si="6"/>
        <v>0</v>
      </c>
      <c r="O43" s="207">
        <f t="shared" si="6"/>
        <v>0</v>
      </c>
      <c r="P43" s="207">
        <f t="shared" si="6"/>
        <v>0</v>
      </c>
      <c r="Q43" s="207">
        <f>SUM(Q30:Q42)</f>
        <v>118.65721885609321</v>
      </c>
    </row>
    <row r="44" spans="2:17" s="3" customFormat="1" ht="13.5" thickTop="1" x14ac:dyDescent="0.2">
      <c r="B44" s="184" t="s">
        <v>127</v>
      </c>
      <c r="C44" s="236"/>
      <c r="D44" s="199"/>
      <c r="E44" s="239" t="s">
        <v>91</v>
      </c>
      <c r="F44" s="239"/>
      <c r="G44" s="240"/>
      <c r="H44" s="241"/>
      <c r="I44" s="242"/>
      <c r="J44" s="242"/>
      <c r="K44" s="242"/>
      <c r="L44" s="242"/>
      <c r="M44" s="242"/>
      <c r="N44" s="242"/>
      <c r="O44" s="242"/>
      <c r="P44" s="242"/>
      <c r="Q44" s="243"/>
    </row>
    <row r="45" spans="2:17" s="3" customFormat="1" ht="12.75" x14ac:dyDescent="0.2">
      <c r="B45" s="184" t="s">
        <v>128</v>
      </c>
      <c r="C45" s="236"/>
      <c r="D45" s="199"/>
      <c r="E45" s="200" t="s">
        <v>393</v>
      </c>
      <c r="F45" s="200"/>
      <c r="G45" s="201"/>
      <c r="H45" s="202"/>
      <c r="I45" s="203">
        <f t="shared" ref="I45:Q45" si="7">I43+I44</f>
        <v>67.533698567695367</v>
      </c>
      <c r="J45" s="203">
        <f t="shared" si="7"/>
        <v>14.969177942819492</v>
      </c>
      <c r="K45" s="203">
        <f t="shared" si="7"/>
        <v>36.154342345578357</v>
      </c>
      <c r="L45" s="203">
        <f t="shared" si="7"/>
        <v>0</v>
      </c>
      <c r="M45" s="203">
        <f t="shared" si="7"/>
        <v>0</v>
      </c>
      <c r="N45" s="203">
        <f t="shared" si="7"/>
        <v>0</v>
      </c>
      <c r="O45" s="203">
        <f t="shared" si="7"/>
        <v>0</v>
      </c>
      <c r="P45" s="203">
        <f t="shared" si="7"/>
        <v>0</v>
      </c>
      <c r="Q45" s="203">
        <f t="shared" si="7"/>
        <v>118.65721885609321</v>
      </c>
    </row>
    <row r="46" spans="2:17" s="3" customFormat="1" ht="12.75" x14ac:dyDescent="0.2">
      <c r="B46" s="184" t="s">
        <v>129</v>
      </c>
      <c r="C46" s="236"/>
      <c r="D46" s="199"/>
      <c r="E46" s="190">
        <v>41275</v>
      </c>
      <c r="F46" s="190" t="s">
        <v>373</v>
      </c>
      <c r="G46" s="191" t="s">
        <v>89</v>
      </c>
      <c r="H46" s="192">
        <f t="shared" ref="H46:H57" si="8">C$24/12</f>
        <v>1.225E-3</v>
      </c>
      <c r="I46" s="193">
        <f>(SUM('1.  LRAMVA Summary'!C$22:C$27)+SUM('1.  LRAMVA Summary'!C$28:C$29)*(MONTH($E46)-1)/12)*$H46</f>
        <v>6.5876532774253009</v>
      </c>
      <c r="J46" s="193">
        <f>(SUM('1.  LRAMVA Summary'!D$22:D$27)+SUM('1.  LRAMVA Summary'!D$28:D$29)*(MONTH($E46)-1)/12)*$H46</f>
        <v>1.8242557049135391</v>
      </c>
      <c r="K46" s="193">
        <f>(SUM('1.  LRAMVA Summary'!E$22:E$27)+SUM('1.  LRAMVA Summary'!E$28:E$29)*(MONTH($E46)-1)/12)*$H46</f>
        <v>5.2037625447929745</v>
      </c>
      <c r="L46" s="193">
        <f>(SUM('1.  LRAMVA Summary'!F$22:F$27)+SUM('1.  LRAMVA Summary'!F$28:F$29)*(MONTH($E46)-1)/12)*$H46</f>
        <v>0</v>
      </c>
      <c r="M46" s="193">
        <f>(SUM('1.  LRAMVA Summary'!G$22:G$27)+SUM('1.  LRAMVA Summary'!G$28:G$29)*(MONTH($E46)-1)/12)*$H46</f>
        <v>0</v>
      </c>
      <c r="N46" s="193">
        <f>(SUM('1.  LRAMVA Summary'!H$22:H$27)+SUM('1.  LRAMVA Summary'!H$28:H$29)*(MONTH($E46)-1)/12)*$H46</f>
        <v>0</v>
      </c>
      <c r="O46" s="193">
        <f>(SUM('1.  LRAMVA Summary'!I$22:I$27)+SUM('1.  LRAMVA Summary'!I$28:I$29)*(MONTH($E46)-1)/12)*$H46</f>
        <v>0</v>
      </c>
      <c r="P46" s="194"/>
      <c r="Q46" s="194">
        <f t="shared" ref="Q46:Q57" si="9">SUM(I46:P46)</f>
        <v>13.615671527131814</v>
      </c>
    </row>
    <row r="47" spans="2:17" s="3" customFormat="1" ht="12.75" x14ac:dyDescent="0.2">
      <c r="B47" s="184" t="s">
        <v>130</v>
      </c>
      <c r="C47" s="236"/>
      <c r="D47" s="199"/>
      <c r="E47" s="190">
        <v>41306</v>
      </c>
      <c r="F47" s="190" t="s">
        <v>373</v>
      </c>
      <c r="G47" s="191" t="s">
        <v>89</v>
      </c>
      <c r="H47" s="192">
        <f t="shared" si="8"/>
        <v>1.225E-3</v>
      </c>
      <c r="I47" s="193">
        <f>(SUM('1.  LRAMVA Summary'!C$22:C$27)+SUM('1.  LRAMVA Summary'!C$28:C$29)*(MONTH($E47)-1)/12)*$H47</f>
        <v>6.5159623756812737</v>
      </c>
      <c r="J47" s="193">
        <f>(SUM('1.  LRAMVA Summary'!D$22:D$27)+SUM('1.  LRAMVA Summary'!D$28:D$29)*(MONTH($E47)-1)/12)*$H47</f>
        <v>2.1475161820852087</v>
      </c>
      <c r="K47" s="193">
        <f>(SUM('1.  LRAMVA Summary'!E$22:E$27)+SUM('1.  LRAMVA Summary'!E$28:E$29)*(MONTH($E47)-1)/12)*$H47</f>
        <v>5.1660254942986601</v>
      </c>
      <c r="L47" s="193">
        <f>(SUM('1.  LRAMVA Summary'!F$22:F$27)+SUM('1.  LRAMVA Summary'!F$28:F$29)*(MONTH($E47)-1)/12)*$H47</f>
        <v>0</v>
      </c>
      <c r="M47" s="193">
        <f>(SUM('1.  LRAMVA Summary'!G$22:G$27)+SUM('1.  LRAMVA Summary'!G$28:G$29)*(MONTH($E47)-1)/12)*$H47</f>
        <v>-5.1011531666666672E-2</v>
      </c>
      <c r="N47" s="193">
        <f>(SUM('1.  LRAMVA Summary'!H$22:H$27)+SUM('1.  LRAMVA Summary'!H$28:H$29)*(MONTH($E47)-1)/12)*$H47</f>
        <v>-3.3656874999999996E-4</v>
      </c>
      <c r="O47" s="193">
        <f>(SUM('1.  LRAMVA Summary'!I$22:I$27)+SUM('1.  LRAMVA Summary'!I$28:I$29)*(MONTH($E47)-1)/12)*$H47</f>
        <v>0</v>
      </c>
      <c r="P47" s="194"/>
      <c r="Q47" s="194">
        <f t="shared" si="9"/>
        <v>13.778155951648474</v>
      </c>
    </row>
    <row r="48" spans="2:17" s="3" customFormat="1" ht="12.75" x14ac:dyDescent="0.2">
      <c r="B48" s="184" t="s">
        <v>131</v>
      </c>
      <c r="C48" s="236"/>
      <c r="D48" s="199"/>
      <c r="E48" s="190">
        <v>41334</v>
      </c>
      <c r="F48" s="190" t="s">
        <v>373</v>
      </c>
      <c r="G48" s="191" t="s">
        <v>89</v>
      </c>
      <c r="H48" s="192">
        <f t="shared" si="8"/>
        <v>1.225E-3</v>
      </c>
      <c r="I48" s="193">
        <f>(SUM('1.  LRAMVA Summary'!C$22:C$27)+SUM('1.  LRAMVA Summary'!C$28:C$29)*(MONTH($E48)-1)/12)*$H48</f>
        <v>6.4442714739372455</v>
      </c>
      <c r="J48" s="193">
        <f>(SUM('1.  LRAMVA Summary'!D$22:D$27)+SUM('1.  LRAMVA Summary'!D$28:D$29)*(MONTH($E48)-1)/12)*$H48</f>
        <v>2.4707766592568783</v>
      </c>
      <c r="K48" s="193">
        <f>(SUM('1.  LRAMVA Summary'!E$22:E$27)+SUM('1.  LRAMVA Summary'!E$28:E$29)*(MONTH($E48)-1)/12)*$H48</f>
        <v>5.1282884438043466</v>
      </c>
      <c r="L48" s="193">
        <f>(SUM('1.  LRAMVA Summary'!F$22:F$27)+SUM('1.  LRAMVA Summary'!F$28:F$29)*(MONTH($E48)-1)/12)*$H48</f>
        <v>0</v>
      </c>
      <c r="M48" s="193">
        <f>(SUM('1.  LRAMVA Summary'!G$22:G$27)+SUM('1.  LRAMVA Summary'!G$28:G$29)*(MONTH($E48)-1)/12)*$H48</f>
        <v>-0.10202306333333334</v>
      </c>
      <c r="N48" s="193">
        <f>(SUM('1.  LRAMVA Summary'!H$22:H$27)+SUM('1.  LRAMVA Summary'!H$28:H$29)*(MONTH($E48)-1)/12)*$H48</f>
        <v>-6.7313749999999993E-4</v>
      </c>
      <c r="O48" s="193">
        <f>(SUM('1.  LRAMVA Summary'!I$22:I$27)+SUM('1.  LRAMVA Summary'!I$28:I$29)*(MONTH($E48)-1)/12)*$H48</f>
        <v>0</v>
      </c>
      <c r="P48" s="194"/>
      <c r="Q48" s="194">
        <f t="shared" si="9"/>
        <v>13.940640376165137</v>
      </c>
    </row>
    <row r="49" spans="1:21" s="3" customFormat="1" ht="12.75" x14ac:dyDescent="0.2">
      <c r="B49" s="184" t="s">
        <v>132</v>
      </c>
      <c r="C49" s="236"/>
      <c r="D49" s="199"/>
      <c r="E49" s="190">
        <v>41365</v>
      </c>
      <c r="F49" s="190" t="s">
        <v>373</v>
      </c>
      <c r="G49" s="191" t="s">
        <v>90</v>
      </c>
      <c r="H49" s="192">
        <f t="shared" si="8"/>
        <v>1.225E-3</v>
      </c>
      <c r="I49" s="193">
        <f>(SUM('1.  LRAMVA Summary'!C$22:C$27)+SUM('1.  LRAMVA Summary'!C$28:C$29)*(MONTH($E49)-1)/12)*$H49</f>
        <v>6.3725805721932192</v>
      </c>
      <c r="J49" s="193">
        <f>(SUM('1.  LRAMVA Summary'!D$22:D$27)+SUM('1.  LRAMVA Summary'!D$28:D$29)*(MONTH($E49)-1)/12)*$H49</f>
        <v>2.7940371364285479</v>
      </c>
      <c r="K49" s="193">
        <f>(SUM('1.  LRAMVA Summary'!E$22:E$27)+SUM('1.  LRAMVA Summary'!E$28:E$29)*(MONTH($E49)-1)/12)*$H49</f>
        <v>5.0905513933100321</v>
      </c>
      <c r="L49" s="193">
        <f>(SUM('1.  LRAMVA Summary'!F$22:F$27)+SUM('1.  LRAMVA Summary'!F$28:F$29)*(MONTH($E49)-1)/12)*$H49</f>
        <v>0</v>
      </c>
      <c r="M49" s="193">
        <f>(SUM('1.  LRAMVA Summary'!G$22:G$27)+SUM('1.  LRAMVA Summary'!G$28:G$29)*(MONTH($E49)-1)/12)*$H49</f>
        <v>-0.153034595</v>
      </c>
      <c r="N49" s="193">
        <f>(SUM('1.  LRAMVA Summary'!H$22:H$27)+SUM('1.  LRAMVA Summary'!H$28:H$29)*(MONTH($E49)-1)/12)*$H49</f>
        <v>-1.0097062499999998E-3</v>
      </c>
      <c r="O49" s="193">
        <f>(SUM('1.  LRAMVA Summary'!I$22:I$27)+SUM('1.  LRAMVA Summary'!I$28:I$29)*(MONTH($E49)-1)/12)*$H49</f>
        <v>0</v>
      </c>
      <c r="P49" s="194"/>
      <c r="Q49" s="194">
        <f t="shared" si="9"/>
        <v>14.103124800681801</v>
      </c>
    </row>
    <row r="50" spans="1:21" s="3" customFormat="1" ht="12.75" x14ac:dyDescent="0.2">
      <c r="B50" s="184" t="s">
        <v>133</v>
      </c>
      <c r="C50" s="236"/>
      <c r="D50" s="199"/>
      <c r="E50" s="190">
        <v>41395</v>
      </c>
      <c r="F50" s="190" t="s">
        <v>373</v>
      </c>
      <c r="G50" s="191" t="s">
        <v>90</v>
      </c>
      <c r="H50" s="192">
        <f t="shared" si="8"/>
        <v>1.225E-3</v>
      </c>
      <c r="I50" s="193">
        <f>(SUM('1.  LRAMVA Summary'!C$22:C$27)+SUM('1.  LRAMVA Summary'!C$28:C$29)*(MONTH($E50)-1)/12)*$H50</f>
        <v>6.3008896704491919</v>
      </c>
      <c r="J50" s="193">
        <f>(SUM('1.  LRAMVA Summary'!D$22:D$27)+SUM('1.  LRAMVA Summary'!D$28:D$29)*(MONTH($E50)-1)/12)*$H50</f>
        <v>3.117297613600218</v>
      </c>
      <c r="K50" s="193">
        <f>(SUM('1.  LRAMVA Summary'!E$22:E$27)+SUM('1.  LRAMVA Summary'!E$28:E$29)*(MONTH($E50)-1)/12)*$H50</f>
        <v>5.0528143428157177</v>
      </c>
      <c r="L50" s="193">
        <f>(SUM('1.  LRAMVA Summary'!F$22:F$27)+SUM('1.  LRAMVA Summary'!F$28:F$29)*(MONTH($E50)-1)/12)*$H50</f>
        <v>0</v>
      </c>
      <c r="M50" s="193">
        <f>(SUM('1.  LRAMVA Summary'!G$22:G$27)+SUM('1.  LRAMVA Summary'!G$28:G$29)*(MONTH($E50)-1)/12)*$H50</f>
        <v>-0.20404612666666669</v>
      </c>
      <c r="N50" s="193">
        <f>(SUM('1.  LRAMVA Summary'!H$22:H$27)+SUM('1.  LRAMVA Summary'!H$28:H$29)*(MONTH($E50)-1)/12)*$H50</f>
        <v>-1.3462749999999999E-3</v>
      </c>
      <c r="O50" s="193">
        <f>(SUM('1.  LRAMVA Summary'!I$22:I$27)+SUM('1.  LRAMVA Summary'!I$28:I$29)*(MONTH($E50)-1)/12)*$H50</f>
        <v>0</v>
      </c>
      <c r="P50" s="194"/>
      <c r="Q50" s="194">
        <f t="shared" si="9"/>
        <v>14.265609225198462</v>
      </c>
    </row>
    <row r="51" spans="1:21" s="3" customFormat="1" ht="12.75" x14ac:dyDescent="0.2">
      <c r="B51" s="184" t="s">
        <v>134</v>
      </c>
      <c r="C51" s="236"/>
      <c r="D51" s="199"/>
      <c r="E51" s="190">
        <v>41426</v>
      </c>
      <c r="F51" s="190" t="s">
        <v>373</v>
      </c>
      <c r="G51" s="191" t="s">
        <v>90</v>
      </c>
      <c r="H51" s="192">
        <f t="shared" si="8"/>
        <v>1.225E-3</v>
      </c>
      <c r="I51" s="193">
        <f>(SUM('1.  LRAMVA Summary'!C$22:C$27)+SUM('1.  LRAMVA Summary'!C$28:C$29)*(MONTH($E51)-1)/12)*$H51</f>
        <v>6.2291987687051638</v>
      </c>
      <c r="J51" s="193">
        <f>(SUM('1.  LRAMVA Summary'!D$22:D$27)+SUM('1.  LRAMVA Summary'!D$28:D$29)*(MONTH($E51)-1)/12)*$H51</f>
        <v>3.4405580907718876</v>
      </c>
      <c r="K51" s="193">
        <f>(SUM('1.  LRAMVA Summary'!E$22:E$27)+SUM('1.  LRAMVA Summary'!E$28:E$29)*(MONTH($E51)-1)/12)*$H51</f>
        <v>5.0150772923214033</v>
      </c>
      <c r="L51" s="193">
        <f>(SUM('1.  LRAMVA Summary'!F$22:F$27)+SUM('1.  LRAMVA Summary'!F$28:F$29)*(MONTH($E51)-1)/12)*$H51</f>
        <v>0</v>
      </c>
      <c r="M51" s="193">
        <f>(SUM('1.  LRAMVA Summary'!G$22:G$27)+SUM('1.  LRAMVA Summary'!G$28:G$29)*(MONTH($E51)-1)/12)*$H51</f>
        <v>-0.25505765833333333</v>
      </c>
      <c r="N51" s="193">
        <f>(SUM('1.  LRAMVA Summary'!H$22:H$27)+SUM('1.  LRAMVA Summary'!H$28:H$29)*(MONTH($E51)-1)/12)*$H51</f>
        <v>-1.6828437499999999E-3</v>
      </c>
      <c r="O51" s="193">
        <f>(SUM('1.  LRAMVA Summary'!I$22:I$27)+SUM('1.  LRAMVA Summary'!I$28:I$29)*(MONTH($E51)-1)/12)*$H51</f>
        <v>0</v>
      </c>
      <c r="P51" s="194"/>
      <c r="Q51" s="194">
        <f t="shared" si="9"/>
        <v>14.428093649715121</v>
      </c>
    </row>
    <row r="52" spans="1:21" s="3" customFormat="1" ht="12.75" x14ac:dyDescent="0.2">
      <c r="B52" s="184" t="s">
        <v>135</v>
      </c>
      <c r="C52" s="236"/>
      <c r="D52" s="199"/>
      <c r="E52" s="190">
        <v>41456</v>
      </c>
      <c r="F52" s="190" t="s">
        <v>373</v>
      </c>
      <c r="G52" s="191" t="s">
        <v>92</v>
      </c>
      <c r="H52" s="192">
        <f t="shared" si="8"/>
        <v>1.225E-3</v>
      </c>
      <c r="I52" s="193">
        <f>(SUM('1.  LRAMVA Summary'!C$22:C$27)+SUM('1.  LRAMVA Summary'!C$28:C$29)*(MONTH($E52)-1)/12)*$H52</f>
        <v>6.1575078669611365</v>
      </c>
      <c r="J52" s="193">
        <f>(SUM('1.  LRAMVA Summary'!D$22:D$27)+SUM('1.  LRAMVA Summary'!D$28:D$29)*(MONTH($E52)-1)/12)*$H52</f>
        <v>3.7638185679435572</v>
      </c>
      <c r="K52" s="193">
        <f>(SUM('1.  LRAMVA Summary'!E$22:E$27)+SUM('1.  LRAMVA Summary'!E$28:E$29)*(MONTH($E52)-1)/12)*$H52</f>
        <v>4.9773402418270898</v>
      </c>
      <c r="L52" s="193">
        <f>(SUM('1.  LRAMVA Summary'!F$22:F$27)+SUM('1.  LRAMVA Summary'!F$28:F$29)*(MONTH($E52)-1)/12)*$H52</f>
        <v>0</v>
      </c>
      <c r="M52" s="193">
        <f>(SUM('1.  LRAMVA Summary'!G$22:G$27)+SUM('1.  LRAMVA Summary'!G$28:G$29)*(MONTH($E52)-1)/12)*$H52</f>
        <v>-0.30606918999999999</v>
      </c>
      <c r="N52" s="193">
        <f>(SUM('1.  LRAMVA Summary'!H$22:H$27)+SUM('1.  LRAMVA Summary'!H$28:H$29)*(MONTH($E52)-1)/12)*$H52</f>
        <v>-2.0194124999999997E-3</v>
      </c>
      <c r="O52" s="193">
        <f>(SUM('1.  LRAMVA Summary'!I$22:I$27)+SUM('1.  LRAMVA Summary'!I$28:I$29)*(MONTH($E52)-1)/12)*$H52</f>
        <v>0</v>
      </c>
      <c r="P52" s="194"/>
      <c r="Q52" s="194">
        <f t="shared" si="9"/>
        <v>14.590578074231784</v>
      </c>
    </row>
    <row r="53" spans="1:21" s="3" customFormat="1" ht="12.75" x14ac:dyDescent="0.2">
      <c r="B53" s="184" t="s">
        <v>137</v>
      </c>
      <c r="C53" s="236"/>
      <c r="D53" s="199"/>
      <c r="E53" s="190">
        <v>41487</v>
      </c>
      <c r="F53" s="190" t="s">
        <v>373</v>
      </c>
      <c r="G53" s="191" t="s">
        <v>92</v>
      </c>
      <c r="H53" s="192">
        <f t="shared" si="8"/>
        <v>1.225E-3</v>
      </c>
      <c r="I53" s="193">
        <f>(SUM('1.  LRAMVA Summary'!C$22:C$27)+SUM('1.  LRAMVA Summary'!C$28:C$29)*(MONTH($E53)-1)/12)*$H53</f>
        <v>6.0858169652171092</v>
      </c>
      <c r="J53" s="193">
        <f>(SUM('1.  LRAMVA Summary'!D$22:D$27)+SUM('1.  LRAMVA Summary'!D$28:D$29)*(MONTH($E53)-1)/12)*$H53</f>
        <v>4.0870790451152272</v>
      </c>
      <c r="K53" s="193">
        <f>(SUM('1.  LRAMVA Summary'!E$22:E$27)+SUM('1.  LRAMVA Summary'!E$28:E$29)*(MONTH($E53)-1)/12)*$H53</f>
        <v>4.9396031913327745</v>
      </c>
      <c r="L53" s="193">
        <f>(SUM('1.  LRAMVA Summary'!F$22:F$27)+SUM('1.  LRAMVA Summary'!F$28:F$29)*(MONTH($E53)-1)/12)*$H53</f>
        <v>0</v>
      </c>
      <c r="M53" s="193">
        <f>(SUM('1.  LRAMVA Summary'!G$22:G$27)+SUM('1.  LRAMVA Summary'!G$28:G$29)*(MONTH($E53)-1)/12)*$H53</f>
        <v>-0.35708072166666671</v>
      </c>
      <c r="N53" s="193">
        <f>(SUM('1.  LRAMVA Summary'!H$22:H$27)+SUM('1.  LRAMVA Summary'!H$28:H$29)*(MONTH($E53)-1)/12)*$H53</f>
        <v>-2.3559812499999995E-3</v>
      </c>
      <c r="O53" s="193">
        <f>(SUM('1.  LRAMVA Summary'!I$22:I$27)+SUM('1.  LRAMVA Summary'!I$28:I$29)*(MONTH($E53)-1)/12)*$H53</f>
        <v>0</v>
      </c>
      <c r="P53" s="194"/>
      <c r="Q53" s="194">
        <f t="shared" si="9"/>
        <v>14.753062498748447</v>
      </c>
    </row>
    <row r="54" spans="1:21" s="3" customFormat="1" ht="12.75" x14ac:dyDescent="0.2">
      <c r="B54" s="184" t="s">
        <v>136</v>
      </c>
      <c r="C54" s="236"/>
      <c r="D54" s="199"/>
      <c r="E54" s="190">
        <v>41518</v>
      </c>
      <c r="F54" s="190" t="s">
        <v>373</v>
      </c>
      <c r="G54" s="191" t="s">
        <v>92</v>
      </c>
      <c r="H54" s="192">
        <f t="shared" si="8"/>
        <v>1.225E-3</v>
      </c>
      <c r="I54" s="193">
        <f>(SUM('1.  LRAMVA Summary'!C$22:C$27)+SUM('1.  LRAMVA Summary'!C$28:C$29)*(MONTH($E54)-1)/12)*$H54</f>
        <v>6.0141260634730811</v>
      </c>
      <c r="J54" s="193">
        <f>(SUM('1.  LRAMVA Summary'!D$22:D$27)+SUM('1.  LRAMVA Summary'!D$28:D$29)*(MONTH($E54)-1)/12)*$H54</f>
        <v>4.4103395222868969</v>
      </c>
      <c r="K54" s="193">
        <f>(SUM('1.  LRAMVA Summary'!E$22:E$27)+SUM('1.  LRAMVA Summary'!E$28:E$29)*(MONTH($E54)-1)/12)*$H54</f>
        <v>4.901866140838461</v>
      </c>
      <c r="L54" s="193">
        <f>(SUM('1.  LRAMVA Summary'!F$22:F$27)+SUM('1.  LRAMVA Summary'!F$28:F$29)*(MONTH($E54)-1)/12)*$H54</f>
        <v>0</v>
      </c>
      <c r="M54" s="193">
        <f>(SUM('1.  LRAMVA Summary'!G$22:G$27)+SUM('1.  LRAMVA Summary'!G$28:G$29)*(MONTH($E54)-1)/12)*$H54</f>
        <v>-0.40809225333333338</v>
      </c>
      <c r="N54" s="193">
        <f>(SUM('1.  LRAMVA Summary'!H$22:H$27)+SUM('1.  LRAMVA Summary'!H$28:H$29)*(MONTH($E54)-1)/12)*$H54</f>
        <v>-2.6925499999999997E-3</v>
      </c>
      <c r="O54" s="193">
        <f>(SUM('1.  LRAMVA Summary'!I$22:I$27)+SUM('1.  LRAMVA Summary'!I$28:I$29)*(MONTH($E54)-1)/12)*$H54</f>
        <v>0</v>
      </c>
      <c r="P54" s="194"/>
      <c r="Q54" s="194">
        <f t="shared" si="9"/>
        <v>14.915546923265106</v>
      </c>
    </row>
    <row r="55" spans="1:21" s="3" customFormat="1" ht="12.75" x14ac:dyDescent="0.2">
      <c r="B55" s="233" t="s">
        <v>138</v>
      </c>
      <c r="C55" s="237"/>
      <c r="D55" s="199"/>
      <c r="E55" s="190">
        <v>41548</v>
      </c>
      <c r="F55" s="190" t="s">
        <v>373</v>
      </c>
      <c r="G55" s="191" t="s">
        <v>93</v>
      </c>
      <c r="H55" s="192">
        <f t="shared" si="8"/>
        <v>1.225E-3</v>
      </c>
      <c r="I55" s="193">
        <f>(SUM('1.  LRAMVA Summary'!C$22:C$27)+SUM('1.  LRAMVA Summary'!C$28:C$29)*(MONTH($E55)-1)/12)*$H55</f>
        <v>5.9424351617290538</v>
      </c>
      <c r="J55" s="193">
        <f>(SUM('1.  LRAMVA Summary'!D$22:D$27)+SUM('1.  LRAMVA Summary'!D$28:D$29)*(MONTH($E55)-1)/12)*$H55</f>
        <v>4.7335999994585665</v>
      </c>
      <c r="K55" s="193">
        <f>(SUM('1.  LRAMVA Summary'!E$22:E$27)+SUM('1.  LRAMVA Summary'!E$28:E$29)*(MONTH($E55)-1)/12)*$H55</f>
        <v>4.8641290903441456</v>
      </c>
      <c r="L55" s="193">
        <f>(SUM('1.  LRAMVA Summary'!F$22:F$27)+SUM('1.  LRAMVA Summary'!F$28:F$29)*(MONTH($E55)-1)/12)*$H55</f>
        <v>0</v>
      </c>
      <c r="M55" s="193">
        <f>(SUM('1.  LRAMVA Summary'!G$22:G$27)+SUM('1.  LRAMVA Summary'!G$28:G$29)*(MONTH($E55)-1)/12)*$H55</f>
        <v>-0.45910378500000004</v>
      </c>
      <c r="N55" s="193">
        <f>(SUM('1.  LRAMVA Summary'!H$22:H$27)+SUM('1.  LRAMVA Summary'!H$28:H$29)*(MONTH($E55)-1)/12)*$H55</f>
        <v>-3.02911875E-3</v>
      </c>
      <c r="O55" s="193">
        <f>(SUM('1.  LRAMVA Summary'!I$22:I$27)+SUM('1.  LRAMVA Summary'!I$28:I$29)*(MONTH($E55)-1)/12)*$H55</f>
        <v>0</v>
      </c>
      <c r="P55" s="194"/>
      <c r="Q55" s="194">
        <f t="shared" si="9"/>
        <v>15.078031347781767</v>
      </c>
    </row>
    <row r="56" spans="1:21" s="3" customFormat="1" ht="12.75" x14ac:dyDescent="0.2">
      <c r="D56" s="199"/>
      <c r="E56" s="190">
        <v>41579</v>
      </c>
      <c r="F56" s="190" t="s">
        <v>373</v>
      </c>
      <c r="G56" s="191" t="s">
        <v>93</v>
      </c>
      <c r="H56" s="192">
        <f t="shared" si="8"/>
        <v>1.225E-3</v>
      </c>
      <c r="I56" s="193">
        <f>(SUM('1.  LRAMVA Summary'!C$22:C$27)+SUM('1.  LRAMVA Summary'!C$28:C$29)*(MONTH($E56)-1)/12)*$H56</f>
        <v>5.8707442599850266</v>
      </c>
      <c r="J56" s="193">
        <f>(SUM('1.  LRAMVA Summary'!D$22:D$27)+SUM('1.  LRAMVA Summary'!D$28:D$29)*(MONTH($E56)-1)/12)*$H56</f>
        <v>5.056860476630237</v>
      </c>
      <c r="K56" s="193">
        <f>(SUM('1.  LRAMVA Summary'!E$22:E$27)+SUM('1.  LRAMVA Summary'!E$28:E$29)*(MONTH($E56)-1)/12)*$H56</f>
        <v>4.8263920398498321</v>
      </c>
      <c r="L56" s="193">
        <f>(SUM('1.  LRAMVA Summary'!F$22:F$27)+SUM('1.  LRAMVA Summary'!F$28:F$29)*(MONTH($E56)-1)/12)*$H56</f>
        <v>0</v>
      </c>
      <c r="M56" s="193">
        <f>(SUM('1.  LRAMVA Summary'!G$22:G$27)+SUM('1.  LRAMVA Summary'!G$28:G$29)*(MONTH($E56)-1)/12)*$H56</f>
        <v>-0.51011531666666665</v>
      </c>
      <c r="N56" s="193">
        <f>(SUM('1.  LRAMVA Summary'!H$22:H$27)+SUM('1.  LRAMVA Summary'!H$28:H$29)*(MONTH($E56)-1)/12)*$H56</f>
        <v>-3.3656874999999998E-3</v>
      </c>
      <c r="O56" s="193">
        <f>(SUM('1.  LRAMVA Summary'!I$22:I$27)+SUM('1.  LRAMVA Summary'!I$28:I$29)*(MONTH($E56)-1)/12)*$H56</f>
        <v>0</v>
      </c>
      <c r="P56" s="194"/>
      <c r="Q56" s="194">
        <f t="shared" si="9"/>
        <v>15.240515772298428</v>
      </c>
    </row>
    <row r="57" spans="1:21" s="3" customFormat="1" ht="14.25" x14ac:dyDescent="0.2">
      <c r="B57" s="244" t="s">
        <v>376</v>
      </c>
      <c r="C57" s="4"/>
      <c r="D57" s="199"/>
      <c r="E57" s="190">
        <v>41609</v>
      </c>
      <c r="F57" s="190" t="s">
        <v>373</v>
      </c>
      <c r="G57" s="191" t="s">
        <v>93</v>
      </c>
      <c r="H57" s="192">
        <f t="shared" si="8"/>
        <v>1.225E-3</v>
      </c>
      <c r="I57" s="193">
        <f>(SUM('1.  LRAMVA Summary'!C$22:C$27)+SUM('1.  LRAMVA Summary'!C$28:C$29)*(MONTH($E57)-1)/12)*$H57</f>
        <v>5.7990533582409984</v>
      </c>
      <c r="J57" s="193">
        <f>(SUM('1.  LRAMVA Summary'!D$22:D$27)+SUM('1.  LRAMVA Summary'!D$28:D$29)*(MONTH($E57)-1)/12)*$H57</f>
        <v>5.3801209538019057</v>
      </c>
      <c r="K57" s="193">
        <f>(SUM('1.  LRAMVA Summary'!E$22:E$27)+SUM('1.  LRAMVA Summary'!E$28:E$29)*(MONTH($E57)-1)/12)*$H57</f>
        <v>4.7886549893555177</v>
      </c>
      <c r="L57" s="193">
        <f>(SUM('1.  LRAMVA Summary'!F$22:F$27)+SUM('1.  LRAMVA Summary'!F$28:F$29)*(MONTH($E57)-1)/12)*$H57</f>
        <v>0</v>
      </c>
      <c r="M57" s="193">
        <f>(SUM('1.  LRAMVA Summary'!G$22:G$27)+SUM('1.  LRAMVA Summary'!G$28:G$29)*(MONTH($E57)-1)/12)*$H57</f>
        <v>-0.56112684833333337</v>
      </c>
      <c r="N57" s="193">
        <f>(SUM('1.  LRAMVA Summary'!H$22:H$27)+SUM('1.  LRAMVA Summary'!H$28:H$29)*(MONTH($E57)-1)/12)*$H57</f>
        <v>-3.7022562499999996E-3</v>
      </c>
      <c r="O57" s="193">
        <f>(SUM('1.  LRAMVA Summary'!I$22:I$27)+SUM('1.  LRAMVA Summary'!I$28:I$29)*(MONTH($E57)-1)/12)*$H57</f>
        <v>0</v>
      </c>
      <c r="P57" s="194"/>
      <c r="Q57" s="194">
        <f t="shared" si="9"/>
        <v>15.403000196815087</v>
      </c>
    </row>
    <row r="58" spans="1:21" s="3" customFormat="1" ht="13.5" thickBot="1" x14ac:dyDescent="0.25">
      <c r="B58" s="4"/>
      <c r="C58" s="4"/>
      <c r="D58" s="199"/>
      <c r="E58" s="204" t="s">
        <v>387</v>
      </c>
      <c r="F58" s="204"/>
      <c r="G58" s="205"/>
      <c r="H58" s="206"/>
      <c r="I58" s="207">
        <f>SUM(I45:I57)</f>
        <v>141.85393838169318</v>
      </c>
      <c r="J58" s="207">
        <f t="shared" ref="J58:P58" si="10">SUM(J45:J57)</f>
        <v>58.195437895112157</v>
      </c>
      <c r="K58" s="207">
        <f t="shared" si="10"/>
        <v>96.108847550469321</v>
      </c>
      <c r="L58" s="207">
        <f t="shared" si="10"/>
        <v>0</v>
      </c>
      <c r="M58" s="207">
        <f t="shared" si="10"/>
        <v>-3.3667610899999998</v>
      </c>
      <c r="N58" s="207">
        <f t="shared" si="10"/>
        <v>-2.2213537500000002E-2</v>
      </c>
      <c r="O58" s="207">
        <f t="shared" si="10"/>
        <v>0</v>
      </c>
      <c r="P58" s="207">
        <f t="shared" si="10"/>
        <v>0</v>
      </c>
      <c r="Q58" s="207">
        <f>SUM(Q45:Q57)</f>
        <v>292.76924919977461</v>
      </c>
    </row>
    <row r="59" spans="1:21" s="3" customFormat="1" ht="13.5" thickTop="1" x14ac:dyDescent="0.2">
      <c r="D59" s="199"/>
      <c r="E59" s="239" t="s">
        <v>91</v>
      </c>
      <c r="F59" s="239"/>
      <c r="G59" s="240"/>
      <c r="H59" s="241"/>
      <c r="I59" s="242"/>
      <c r="J59" s="242"/>
      <c r="K59" s="242"/>
      <c r="L59" s="242"/>
      <c r="M59" s="242"/>
      <c r="N59" s="242"/>
      <c r="O59" s="242"/>
      <c r="P59" s="242"/>
      <c r="Q59" s="243"/>
    </row>
    <row r="60" spans="1:21" s="3" customFormat="1" ht="12.75" x14ac:dyDescent="0.2">
      <c r="D60" s="199"/>
      <c r="E60" s="200" t="s">
        <v>394</v>
      </c>
      <c r="F60" s="200"/>
      <c r="G60" s="201"/>
      <c r="H60" s="202"/>
      <c r="I60" s="203">
        <f t="shared" ref="I60:Q60" si="11">I58+I59</f>
        <v>141.85393838169318</v>
      </c>
      <c r="J60" s="203">
        <f t="shared" si="11"/>
        <v>58.195437895112157</v>
      </c>
      <c r="K60" s="203">
        <f t="shared" si="11"/>
        <v>96.108847550469321</v>
      </c>
      <c r="L60" s="203">
        <f t="shared" si="11"/>
        <v>0</v>
      </c>
      <c r="M60" s="203">
        <f t="shared" si="11"/>
        <v>-3.3667610899999998</v>
      </c>
      <c r="N60" s="203">
        <f t="shared" si="11"/>
        <v>-2.2213537500000002E-2</v>
      </c>
      <c r="O60" s="203">
        <f t="shared" si="11"/>
        <v>0</v>
      </c>
      <c r="P60" s="203">
        <f t="shared" si="11"/>
        <v>0</v>
      </c>
      <c r="Q60" s="203">
        <f t="shared" si="11"/>
        <v>292.76924919977461</v>
      </c>
    </row>
    <row r="61" spans="1:21" s="3" customFormat="1" ht="12.75" x14ac:dyDescent="0.2">
      <c r="D61" s="199"/>
      <c r="E61" s="190">
        <v>41640</v>
      </c>
      <c r="F61" s="190" t="s">
        <v>374</v>
      </c>
      <c r="G61" s="191" t="s">
        <v>89</v>
      </c>
      <c r="H61" s="192">
        <f t="shared" ref="H61:H72" si="12">C$28/12</f>
        <v>1.225E-3</v>
      </c>
      <c r="I61" s="193">
        <f>(SUM('1.  LRAMVA Summary'!C$22:C$30)+SUM('1.  LRAMVA Summary'!C$31:C$32)*(MONTH($E61)-1)/12)*$H61</f>
        <v>5.7273624564969721</v>
      </c>
      <c r="J61" s="193">
        <f>(SUM('1.  LRAMVA Summary'!D$22:D$30)+SUM('1.  LRAMVA Summary'!D$31:D$32)*(MONTH($E61)-1)/12)*$H61</f>
        <v>5.7033814309735753</v>
      </c>
      <c r="K61" s="193">
        <f>(SUM('1.  LRAMVA Summary'!E$22:E$30)+SUM('1.  LRAMVA Summary'!E$31:E$32)*(MONTH($E61)-1)/12)*$H61</f>
        <v>4.7509179388612033</v>
      </c>
      <c r="L61" s="193">
        <f>(SUM('1.  LRAMVA Summary'!F$22:F$30)+SUM('1.  LRAMVA Summary'!F$31:F$32)*(MONTH($E61)-1)/12)*$H61</f>
        <v>0</v>
      </c>
      <c r="M61" s="193">
        <f>(SUM('1.  LRAMVA Summary'!G$22:G$30)+SUM('1.  LRAMVA Summary'!G$31:G$32)*(MONTH($E61)-1)/12)*$H61</f>
        <v>-0.61213837999999998</v>
      </c>
      <c r="N61" s="193">
        <f>(SUM('1.  LRAMVA Summary'!H$22:H$30)+SUM('1.  LRAMVA Summary'!H$31:H$32)*(MONTH($E61)-1)/12)*$H61</f>
        <v>-4.0388249999999994E-3</v>
      </c>
      <c r="O61" s="193">
        <f>(SUM('1.  LRAMVA Summary'!I$22:I$30)+SUM('1.  LRAMVA Summary'!I$31:I$32)*(MONTH($E61)-1)/12)*$H61</f>
        <v>0</v>
      </c>
      <c r="P61" s="194"/>
      <c r="Q61" s="194">
        <f t="shared" ref="Q61:Q72" si="13">SUM(I61:P61)</f>
        <v>15.565484621331752</v>
      </c>
    </row>
    <row r="62" spans="1:21" s="3" customFormat="1" ht="12.75" x14ac:dyDescent="0.2">
      <c r="A62" s="14"/>
      <c r="E62" s="190">
        <v>41671</v>
      </c>
      <c r="F62" s="190" t="s">
        <v>374</v>
      </c>
      <c r="G62" s="191" t="s">
        <v>89</v>
      </c>
      <c r="H62" s="192">
        <f t="shared" si="12"/>
        <v>1.225E-3</v>
      </c>
      <c r="I62" s="193">
        <f>(SUM('1.  LRAMVA Summary'!C$22:C$30)+SUM('1.  LRAMVA Summary'!C$31:C$32)*(MONTH($E62)-1)/12)*$H62</f>
        <v>6.0856251964468813</v>
      </c>
      <c r="J62" s="193">
        <f>(SUM('1.  LRAMVA Summary'!D$22:D$30)+SUM('1.  LRAMVA Summary'!D$31:D$32)*(MONTH($E62)-1)/12)*$H62</f>
        <v>6.1976300629100969</v>
      </c>
      <c r="K62" s="193">
        <f>(SUM('1.  LRAMVA Summary'!E$22:E$30)+SUM('1.  LRAMVA Summary'!E$31:E$32)*(MONTH($E62)-1)/12)*$H62</f>
        <v>4.7416213671835852</v>
      </c>
      <c r="L62" s="193">
        <f>(SUM('1.  LRAMVA Summary'!F$22:F$30)+SUM('1.  LRAMVA Summary'!F$31:F$32)*(MONTH($E62)-1)/12)*$H62</f>
        <v>0</v>
      </c>
      <c r="M62" s="193">
        <f>(SUM('1.  LRAMVA Summary'!G$22:G$30)+SUM('1.  LRAMVA Summary'!G$31:G$32)*(MONTH($E62)-1)/12)*$H62</f>
        <v>-0.67583042770833335</v>
      </c>
      <c r="N62" s="193">
        <f>(SUM('1.  LRAMVA Summary'!H$22:H$30)+SUM('1.  LRAMVA Summary'!H$31:H$32)*(MONTH($E62)-1)/12)*$H62</f>
        <v>-4.3647090277777771E-3</v>
      </c>
      <c r="O62" s="193">
        <f>(SUM('1.  LRAMVA Summary'!I$22:I$30)+SUM('1.  LRAMVA Summary'!I$31:I$32)*(MONTH($E62)-1)/12)*$H62</f>
        <v>0</v>
      </c>
      <c r="P62" s="194"/>
      <c r="Q62" s="194">
        <f t="shared" si="13"/>
        <v>16.344681489804447</v>
      </c>
    </row>
    <row r="63" spans="1:21" x14ac:dyDescent="0.25">
      <c r="A63" s="2"/>
      <c r="C63" s="2"/>
      <c r="E63" s="190">
        <v>41699</v>
      </c>
      <c r="F63" s="190" t="s">
        <v>374</v>
      </c>
      <c r="G63" s="191" t="s">
        <v>89</v>
      </c>
      <c r="H63" s="192">
        <f t="shared" si="12"/>
        <v>1.225E-3</v>
      </c>
      <c r="I63" s="193">
        <f>(SUM('1.  LRAMVA Summary'!C$22:C$30)+SUM('1.  LRAMVA Summary'!C$31:C$32)*(MONTH($E63)-1)/12)*$H63</f>
        <v>6.4438879363967887</v>
      </c>
      <c r="J63" s="193">
        <f>(SUM('1.  LRAMVA Summary'!D$22:D$30)+SUM('1.  LRAMVA Summary'!D$31:D$32)*(MONTH($E63)-1)/12)*$H63</f>
        <v>6.6918786948466193</v>
      </c>
      <c r="K63" s="193">
        <f>(SUM('1.  LRAMVA Summary'!E$22:E$30)+SUM('1.  LRAMVA Summary'!E$31:E$32)*(MONTH($E63)-1)/12)*$H63</f>
        <v>4.7323247955059671</v>
      </c>
      <c r="L63" s="193">
        <f>(SUM('1.  LRAMVA Summary'!F$22:F$30)+SUM('1.  LRAMVA Summary'!F$31:F$32)*(MONTH($E63)-1)/12)*$H63</f>
        <v>0</v>
      </c>
      <c r="M63" s="193">
        <f>(SUM('1.  LRAMVA Summary'!G$22:G$30)+SUM('1.  LRAMVA Summary'!G$31:G$32)*(MONTH($E63)-1)/12)*$H63</f>
        <v>-0.73952247541666671</v>
      </c>
      <c r="N63" s="193">
        <f>(SUM('1.  LRAMVA Summary'!H$22:H$30)+SUM('1.  LRAMVA Summary'!H$31:H$32)*(MONTH($E63)-1)/12)*$H63</f>
        <v>-4.6905930555555548E-3</v>
      </c>
      <c r="O63" s="193">
        <f>(SUM('1.  LRAMVA Summary'!I$22:I$30)+SUM('1.  LRAMVA Summary'!I$31:I$32)*(MONTH($E63)-1)/12)*$H63</f>
        <v>0</v>
      </c>
      <c r="P63" s="194"/>
      <c r="Q63" s="194">
        <f t="shared" si="13"/>
        <v>17.12387835827715</v>
      </c>
      <c r="R63" s="2"/>
      <c r="S63" s="2"/>
      <c r="T63" s="2"/>
      <c r="U63" s="2"/>
    </row>
    <row r="64" spans="1:21" x14ac:dyDescent="0.25">
      <c r="A64" s="2"/>
      <c r="C64" s="2"/>
      <c r="E64" s="190">
        <v>41730</v>
      </c>
      <c r="F64" s="190" t="s">
        <v>374</v>
      </c>
      <c r="G64" s="191" t="s">
        <v>90</v>
      </c>
      <c r="H64" s="192">
        <f t="shared" si="12"/>
        <v>1.225E-3</v>
      </c>
      <c r="I64" s="193">
        <f>(SUM('1.  LRAMVA Summary'!C$22:C$30)+SUM('1.  LRAMVA Summary'!C$31:C$32)*(MONTH($E64)-1)/12)*$H64</f>
        <v>6.8021506763466979</v>
      </c>
      <c r="J64" s="193">
        <f>(SUM('1.  LRAMVA Summary'!D$22:D$30)+SUM('1.  LRAMVA Summary'!D$31:D$32)*(MONTH($E64)-1)/12)*$H64</f>
        <v>7.1861273267831409</v>
      </c>
      <c r="K64" s="193">
        <f>(SUM('1.  LRAMVA Summary'!E$22:E$30)+SUM('1.  LRAMVA Summary'!E$31:E$32)*(MONTH($E64)-1)/12)*$H64</f>
        <v>4.7230282238283481</v>
      </c>
      <c r="L64" s="193">
        <f>(SUM('1.  LRAMVA Summary'!F$22:F$30)+SUM('1.  LRAMVA Summary'!F$31:F$32)*(MONTH($E64)-1)/12)*$H64</f>
        <v>0</v>
      </c>
      <c r="M64" s="193">
        <f>(SUM('1.  LRAMVA Summary'!G$22:G$30)+SUM('1.  LRAMVA Summary'!G$31:G$32)*(MONTH($E64)-1)/12)*$H64</f>
        <v>-0.80321452312499997</v>
      </c>
      <c r="N64" s="193">
        <f>(SUM('1.  LRAMVA Summary'!H$22:H$30)+SUM('1.  LRAMVA Summary'!H$31:H$32)*(MONTH($E64)-1)/12)*$H64</f>
        <v>-5.0164770833333334E-3</v>
      </c>
      <c r="O64" s="193">
        <f>(SUM('1.  LRAMVA Summary'!I$22:I$30)+SUM('1.  LRAMVA Summary'!I$31:I$32)*(MONTH($E64)-1)/12)*$H64</f>
        <v>0</v>
      </c>
      <c r="P64" s="194"/>
      <c r="Q64" s="194">
        <f t="shared" si="13"/>
        <v>17.903075226749852</v>
      </c>
      <c r="R64" s="2"/>
      <c r="S64" s="2"/>
      <c r="T64" s="2"/>
      <c r="U64" s="2"/>
    </row>
    <row r="65" spans="1:21" x14ac:dyDescent="0.25">
      <c r="A65" s="2"/>
      <c r="C65" s="2"/>
      <c r="E65" s="190">
        <v>41760</v>
      </c>
      <c r="F65" s="190" t="s">
        <v>374</v>
      </c>
      <c r="G65" s="191" t="s">
        <v>90</v>
      </c>
      <c r="H65" s="192">
        <f t="shared" si="12"/>
        <v>1.225E-3</v>
      </c>
      <c r="I65" s="193">
        <f>(SUM('1.  LRAMVA Summary'!C$22:C$30)+SUM('1.  LRAMVA Summary'!C$31:C$32)*(MONTH($E65)-1)/12)*$H65</f>
        <v>7.1604134162966071</v>
      </c>
      <c r="J65" s="193">
        <f>(SUM('1.  LRAMVA Summary'!D$22:D$30)+SUM('1.  LRAMVA Summary'!D$31:D$32)*(MONTH($E65)-1)/12)*$H65</f>
        <v>7.6803759587196616</v>
      </c>
      <c r="K65" s="193">
        <f>(SUM('1.  LRAMVA Summary'!E$22:E$30)+SUM('1.  LRAMVA Summary'!E$31:E$32)*(MONTH($E65)-1)/12)*$H65</f>
        <v>4.71373165215073</v>
      </c>
      <c r="L65" s="193">
        <f>(SUM('1.  LRAMVA Summary'!F$22:F$30)+SUM('1.  LRAMVA Summary'!F$31:F$32)*(MONTH($E65)-1)/12)*$H65</f>
        <v>0</v>
      </c>
      <c r="M65" s="193">
        <f>(SUM('1.  LRAMVA Summary'!G$22:G$30)+SUM('1.  LRAMVA Summary'!G$31:G$32)*(MONTH($E65)-1)/12)*$H65</f>
        <v>-0.86690657083333333</v>
      </c>
      <c r="N65" s="193">
        <f>(SUM('1.  LRAMVA Summary'!H$22:H$30)+SUM('1.  LRAMVA Summary'!H$31:H$32)*(MONTH($E65)-1)/12)*$H65</f>
        <v>-5.3423611111111102E-3</v>
      </c>
      <c r="O65" s="193">
        <f>(SUM('1.  LRAMVA Summary'!I$22:I$30)+SUM('1.  LRAMVA Summary'!I$31:I$32)*(MONTH($E65)-1)/12)*$H65</f>
        <v>0</v>
      </c>
      <c r="P65" s="194"/>
      <c r="Q65" s="194">
        <f t="shared" si="13"/>
        <v>18.682272095222554</v>
      </c>
      <c r="R65" s="2"/>
      <c r="S65" s="2"/>
      <c r="T65" s="2"/>
      <c r="U65" s="2"/>
    </row>
    <row r="66" spans="1:21" s="3" customFormat="1" ht="12.75" x14ac:dyDescent="0.2">
      <c r="B66" s="59"/>
      <c r="E66" s="190">
        <v>41791</v>
      </c>
      <c r="F66" s="190" t="s">
        <v>374</v>
      </c>
      <c r="G66" s="191" t="s">
        <v>90</v>
      </c>
      <c r="H66" s="192">
        <f t="shared" si="12"/>
        <v>1.225E-3</v>
      </c>
      <c r="I66" s="193">
        <f>(SUM('1.  LRAMVA Summary'!C$22:C$30)+SUM('1.  LRAMVA Summary'!C$31:C$32)*(MONTH($E66)-1)/12)*$H66</f>
        <v>7.5186761562465163</v>
      </c>
      <c r="J66" s="193">
        <f>(SUM('1.  LRAMVA Summary'!D$22:D$30)+SUM('1.  LRAMVA Summary'!D$31:D$32)*(MONTH($E66)-1)/12)*$H66</f>
        <v>8.1746245906561832</v>
      </c>
      <c r="K66" s="193">
        <f>(SUM('1.  LRAMVA Summary'!E$22:E$30)+SUM('1.  LRAMVA Summary'!E$31:E$32)*(MONTH($E66)-1)/12)*$H66</f>
        <v>4.7044350804731119</v>
      </c>
      <c r="L66" s="193">
        <f>(SUM('1.  LRAMVA Summary'!F$22:F$30)+SUM('1.  LRAMVA Summary'!F$31:F$32)*(MONTH($E66)-1)/12)*$H66</f>
        <v>0</v>
      </c>
      <c r="M66" s="193">
        <f>(SUM('1.  LRAMVA Summary'!G$22:G$30)+SUM('1.  LRAMVA Summary'!G$31:G$32)*(MONTH($E66)-1)/12)*$H66</f>
        <v>-0.93059861854166659</v>
      </c>
      <c r="N66" s="193">
        <f>(SUM('1.  LRAMVA Summary'!H$22:H$30)+SUM('1.  LRAMVA Summary'!H$31:H$32)*(MONTH($E66)-1)/12)*$H66</f>
        <v>-5.6682451388888879E-3</v>
      </c>
      <c r="O66" s="193">
        <f>(SUM('1.  LRAMVA Summary'!I$22:I$30)+SUM('1.  LRAMVA Summary'!I$31:I$32)*(MONTH($E66)-1)/12)*$H66</f>
        <v>0</v>
      </c>
      <c r="P66" s="194"/>
      <c r="Q66" s="194">
        <f t="shared" si="13"/>
        <v>19.461468963695257</v>
      </c>
    </row>
    <row r="67" spans="1:21" s="3" customFormat="1" ht="12.75" x14ac:dyDescent="0.2">
      <c r="B67" s="59"/>
      <c r="E67" s="190">
        <v>41821</v>
      </c>
      <c r="F67" s="190" t="s">
        <v>374</v>
      </c>
      <c r="G67" s="191" t="s">
        <v>92</v>
      </c>
      <c r="H67" s="192">
        <f t="shared" si="12"/>
        <v>1.225E-3</v>
      </c>
      <c r="I67" s="193">
        <f>(SUM('1.  LRAMVA Summary'!C$22:C$30)+SUM('1.  LRAMVA Summary'!C$31:C$32)*(MONTH($E67)-1)/12)*$H67</f>
        <v>7.8769388961964264</v>
      </c>
      <c r="J67" s="193">
        <f>(SUM('1.  LRAMVA Summary'!D$22:D$30)+SUM('1.  LRAMVA Summary'!D$31:D$32)*(MONTH($E67)-1)/12)*$H67</f>
        <v>8.6688732225927065</v>
      </c>
      <c r="K67" s="193">
        <f>(SUM('1.  LRAMVA Summary'!E$22:E$30)+SUM('1.  LRAMVA Summary'!E$31:E$32)*(MONTH($E67)-1)/12)*$H67</f>
        <v>4.6951385087954938</v>
      </c>
      <c r="L67" s="193">
        <f>(SUM('1.  LRAMVA Summary'!F$22:F$30)+SUM('1.  LRAMVA Summary'!F$31:F$32)*(MONTH($E67)-1)/12)*$H67</f>
        <v>0</v>
      </c>
      <c r="M67" s="193">
        <f>(SUM('1.  LRAMVA Summary'!G$22:G$30)+SUM('1.  LRAMVA Summary'!G$31:G$32)*(MONTH($E67)-1)/12)*$H67</f>
        <v>-0.99429066625000007</v>
      </c>
      <c r="N67" s="193">
        <f>(SUM('1.  LRAMVA Summary'!H$22:H$30)+SUM('1.  LRAMVA Summary'!H$31:H$32)*(MONTH($E67)-1)/12)*$H67</f>
        <v>-5.9941291666666657E-3</v>
      </c>
      <c r="O67" s="193">
        <f>(SUM('1.  LRAMVA Summary'!I$22:I$30)+SUM('1.  LRAMVA Summary'!I$31:I$32)*(MONTH($E67)-1)/12)*$H67</f>
        <v>0</v>
      </c>
      <c r="P67" s="194"/>
      <c r="Q67" s="194">
        <f t="shared" si="13"/>
        <v>20.240665832167963</v>
      </c>
    </row>
    <row r="68" spans="1:21" s="3" customFormat="1" ht="12.75" x14ac:dyDescent="0.2">
      <c r="B68" s="59"/>
      <c r="E68" s="190">
        <v>41852</v>
      </c>
      <c r="F68" s="190" t="s">
        <v>374</v>
      </c>
      <c r="G68" s="191" t="s">
        <v>92</v>
      </c>
      <c r="H68" s="192">
        <f t="shared" si="12"/>
        <v>1.225E-3</v>
      </c>
      <c r="I68" s="193">
        <f>(SUM('1.  LRAMVA Summary'!C$22:C$30)+SUM('1.  LRAMVA Summary'!C$31:C$32)*(MONTH($E68)-1)/12)*$H68</f>
        <v>8.2352016361463338</v>
      </c>
      <c r="J68" s="193">
        <f>(SUM('1.  LRAMVA Summary'!D$22:D$30)+SUM('1.  LRAMVA Summary'!D$31:D$32)*(MONTH($E68)-1)/12)*$H68</f>
        <v>9.1631218545292263</v>
      </c>
      <c r="K68" s="193">
        <f>(SUM('1.  LRAMVA Summary'!E$22:E$30)+SUM('1.  LRAMVA Summary'!E$31:E$32)*(MONTH($E68)-1)/12)*$H68</f>
        <v>4.6858419371178748</v>
      </c>
      <c r="L68" s="193">
        <f>(SUM('1.  LRAMVA Summary'!F$22:F$30)+SUM('1.  LRAMVA Summary'!F$31:F$32)*(MONTH($E68)-1)/12)*$H68</f>
        <v>0</v>
      </c>
      <c r="M68" s="193">
        <f>(SUM('1.  LRAMVA Summary'!G$22:G$30)+SUM('1.  LRAMVA Summary'!G$31:G$32)*(MONTH($E68)-1)/12)*$H68</f>
        <v>-1.0579827139583333</v>
      </c>
      <c r="N68" s="193">
        <f>(SUM('1.  LRAMVA Summary'!H$22:H$30)+SUM('1.  LRAMVA Summary'!H$31:H$32)*(MONTH($E68)-1)/12)*$H68</f>
        <v>-6.3200131944444442E-3</v>
      </c>
      <c r="O68" s="193">
        <f>(SUM('1.  LRAMVA Summary'!I$22:I$30)+SUM('1.  LRAMVA Summary'!I$31:I$32)*(MONTH($E68)-1)/12)*$H68</f>
        <v>0</v>
      </c>
      <c r="P68" s="194"/>
      <c r="Q68" s="194">
        <f t="shared" si="13"/>
        <v>21.019862700640655</v>
      </c>
    </row>
    <row r="69" spans="1:21" s="3" customFormat="1" ht="12.75" x14ac:dyDescent="0.2">
      <c r="B69" s="59"/>
      <c r="E69" s="190">
        <v>41883</v>
      </c>
      <c r="F69" s="190" t="s">
        <v>374</v>
      </c>
      <c r="G69" s="191" t="s">
        <v>92</v>
      </c>
      <c r="H69" s="192">
        <f t="shared" si="12"/>
        <v>1.225E-3</v>
      </c>
      <c r="I69" s="193">
        <f>(SUM('1.  LRAMVA Summary'!C$22:C$30)+SUM('1.  LRAMVA Summary'!C$31:C$32)*(MONTH($E69)-1)/12)*$H69</f>
        <v>8.593464376096243</v>
      </c>
      <c r="J69" s="193">
        <f>(SUM('1.  LRAMVA Summary'!D$22:D$30)+SUM('1.  LRAMVA Summary'!D$31:D$32)*(MONTH($E69)-1)/12)*$H69</f>
        <v>9.6573704864657497</v>
      </c>
      <c r="K69" s="193">
        <f>(SUM('1.  LRAMVA Summary'!E$22:E$30)+SUM('1.  LRAMVA Summary'!E$31:E$32)*(MONTH($E69)-1)/12)*$H69</f>
        <v>4.6765453654402567</v>
      </c>
      <c r="L69" s="193">
        <f>(SUM('1.  LRAMVA Summary'!F$22:F$30)+SUM('1.  LRAMVA Summary'!F$31:F$32)*(MONTH($E69)-1)/12)*$H69</f>
        <v>0</v>
      </c>
      <c r="M69" s="193">
        <f>(SUM('1.  LRAMVA Summary'!G$22:G$30)+SUM('1.  LRAMVA Summary'!G$31:G$32)*(MONTH($E69)-1)/12)*$H69</f>
        <v>-1.1216747616666667</v>
      </c>
      <c r="N69" s="193">
        <f>(SUM('1.  LRAMVA Summary'!H$22:H$30)+SUM('1.  LRAMVA Summary'!H$31:H$32)*(MONTH($E69)-1)/12)*$H69</f>
        <v>-6.6458972222222211E-3</v>
      </c>
      <c r="O69" s="193">
        <f>(SUM('1.  LRAMVA Summary'!I$22:I$30)+SUM('1.  LRAMVA Summary'!I$31:I$32)*(MONTH($E69)-1)/12)*$H69</f>
        <v>0</v>
      </c>
      <c r="P69" s="194"/>
      <c r="Q69" s="194">
        <f t="shared" si="13"/>
        <v>21.799059569113361</v>
      </c>
    </row>
    <row r="70" spans="1:21" s="3" customFormat="1" ht="12.75" x14ac:dyDescent="0.2">
      <c r="B70" s="59"/>
      <c r="E70" s="190">
        <v>41913</v>
      </c>
      <c r="F70" s="190" t="s">
        <v>374</v>
      </c>
      <c r="G70" s="191" t="s">
        <v>93</v>
      </c>
      <c r="H70" s="192">
        <f t="shared" si="12"/>
        <v>1.225E-3</v>
      </c>
      <c r="I70" s="193">
        <f>(SUM('1.  LRAMVA Summary'!C$22:C$30)+SUM('1.  LRAMVA Summary'!C$31:C$32)*(MONTH($E70)-1)/12)*$H70</f>
        <v>8.9517271160461522</v>
      </c>
      <c r="J70" s="193">
        <f>(SUM('1.  LRAMVA Summary'!D$22:D$30)+SUM('1.  LRAMVA Summary'!D$31:D$32)*(MONTH($E70)-1)/12)*$H70</f>
        <v>10.151619118402271</v>
      </c>
      <c r="K70" s="193">
        <f>(SUM('1.  LRAMVA Summary'!E$22:E$30)+SUM('1.  LRAMVA Summary'!E$31:E$32)*(MONTH($E70)-1)/12)*$H70</f>
        <v>4.6672487937626386</v>
      </c>
      <c r="L70" s="193">
        <f>(SUM('1.  LRAMVA Summary'!F$22:F$30)+SUM('1.  LRAMVA Summary'!F$31:F$32)*(MONTH($E70)-1)/12)*$H70</f>
        <v>0</v>
      </c>
      <c r="M70" s="193">
        <f>(SUM('1.  LRAMVA Summary'!G$22:G$30)+SUM('1.  LRAMVA Summary'!G$31:G$32)*(MONTH($E70)-1)/12)*$H70</f>
        <v>-1.1853668093750001</v>
      </c>
      <c r="N70" s="193">
        <f>(SUM('1.  LRAMVA Summary'!H$22:H$30)+SUM('1.  LRAMVA Summary'!H$31:H$32)*(MONTH($E70)-1)/12)*$H70</f>
        <v>-6.9717812499999997E-3</v>
      </c>
      <c r="O70" s="193">
        <f>(SUM('1.  LRAMVA Summary'!I$22:I$30)+SUM('1.  LRAMVA Summary'!I$31:I$32)*(MONTH($E70)-1)/12)*$H70</f>
        <v>0</v>
      </c>
      <c r="P70" s="194"/>
      <c r="Q70" s="194">
        <f t="shared" si="13"/>
        <v>22.578256437586059</v>
      </c>
    </row>
    <row r="71" spans="1:21" s="3" customFormat="1" ht="12.75" x14ac:dyDescent="0.2">
      <c r="B71" s="59"/>
      <c r="E71" s="190">
        <v>41944</v>
      </c>
      <c r="F71" s="190" t="s">
        <v>374</v>
      </c>
      <c r="G71" s="191" t="s">
        <v>93</v>
      </c>
      <c r="H71" s="192">
        <f t="shared" si="12"/>
        <v>1.225E-3</v>
      </c>
      <c r="I71" s="193">
        <f>(SUM('1.  LRAMVA Summary'!C$22:C$30)+SUM('1.  LRAMVA Summary'!C$31:C$32)*(MONTH($E71)-1)/12)*$H71</f>
        <v>9.3099898559960614</v>
      </c>
      <c r="J71" s="193">
        <f>(SUM('1.  LRAMVA Summary'!D$22:D$30)+SUM('1.  LRAMVA Summary'!D$31:D$32)*(MONTH($E71)-1)/12)*$H71</f>
        <v>10.645867750338793</v>
      </c>
      <c r="K71" s="193">
        <f>(SUM('1.  LRAMVA Summary'!E$22:E$30)+SUM('1.  LRAMVA Summary'!E$31:E$32)*(MONTH($E71)-1)/12)*$H71</f>
        <v>4.6579522220850196</v>
      </c>
      <c r="L71" s="193">
        <f>(SUM('1.  LRAMVA Summary'!F$22:F$30)+SUM('1.  LRAMVA Summary'!F$31:F$32)*(MONTH($E71)-1)/12)*$H71</f>
        <v>0</v>
      </c>
      <c r="M71" s="193">
        <f>(SUM('1.  LRAMVA Summary'!G$22:G$30)+SUM('1.  LRAMVA Summary'!G$31:G$32)*(MONTH($E71)-1)/12)*$H71</f>
        <v>-1.2490588570833332</v>
      </c>
      <c r="N71" s="193">
        <f>(SUM('1.  LRAMVA Summary'!H$22:H$30)+SUM('1.  LRAMVA Summary'!H$31:H$32)*(MONTH($E71)-1)/12)*$H71</f>
        <v>-7.2976652777777774E-3</v>
      </c>
      <c r="O71" s="193">
        <f>(SUM('1.  LRAMVA Summary'!I$22:I$30)+SUM('1.  LRAMVA Summary'!I$31:I$32)*(MONTH($E71)-1)/12)*$H71</f>
        <v>0</v>
      </c>
      <c r="P71" s="194"/>
      <c r="Q71" s="194">
        <f t="shared" si="13"/>
        <v>23.357453306058758</v>
      </c>
    </row>
    <row r="72" spans="1:21" s="3" customFormat="1" ht="12.75" x14ac:dyDescent="0.2">
      <c r="B72" s="59"/>
      <c r="E72" s="190">
        <v>41974</v>
      </c>
      <c r="F72" s="190" t="s">
        <v>374</v>
      </c>
      <c r="G72" s="191" t="s">
        <v>93</v>
      </c>
      <c r="H72" s="192">
        <f t="shared" si="12"/>
        <v>1.225E-3</v>
      </c>
      <c r="I72" s="193">
        <f>(SUM('1.  LRAMVA Summary'!C$22:C$30)+SUM('1.  LRAMVA Summary'!C$31:C$32)*(MONTH($E72)-1)/12)*$H72</f>
        <v>9.6682525959459706</v>
      </c>
      <c r="J72" s="193">
        <f>(SUM('1.  LRAMVA Summary'!D$22:D$30)+SUM('1.  LRAMVA Summary'!D$31:D$32)*(MONTH($E72)-1)/12)*$H72</f>
        <v>11.140116382275314</v>
      </c>
      <c r="K72" s="193">
        <f>(SUM('1.  LRAMVA Summary'!E$22:E$30)+SUM('1.  LRAMVA Summary'!E$31:E$32)*(MONTH($E72)-1)/12)*$H72</f>
        <v>4.6486556504074015</v>
      </c>
      <c r="L72" s="193">
        <f>(SUM('1.  LRAMVA Summary'!F$22:F$30)+SUM('1.  LRAMVA Summary'!F$31:F$32)*(MONTH($E72)-1)/12)*$H72</f>
        <v>0</v>
      </c>
      <c r="M72" s="193">
        <f>(SUM('1.  LRAMVA Summary'!G$22:G$30)+SUM('1.  LRAMVA Summary'!G$31:G$32)*(MONTH($E72)-1)/12)*$H72</f>
        <v>-1.3127509047916668</v>
      </c>
      <c r="N72" s="193">
        <f>(SUM('1.  LRAMVA Summary'!H$22:H$30)+SUM('1.  LRAMVA Summary'!H$31:H$32)*(MONTH($E72)-1)/12)*$H72</f>
        <v>-7.6235493055555551E-3</v>
      </c>
      <c r="O72" s="193">
        <f>(SUM('1.  LRAMVA Summary'!I$22:I$30)+SUM('1.  LRAMVA Summary'!I$31:I$32)*(MONTH($E72)-1)/12)*$H72</f>
        <v>0</v>
      </c>
      <c r="P72" s="194"/>
      <c r="Q72" s="194">
        <f t="shared" si="13"/>
        <v>24.136650174531464</v>
      </c>
    </row>
    <row r="73" spans="1:21" s="3" customFormat="1" ht="13.5" thickBot="1" x14ac:dyDescent="0.25">
      <c r="B73" s="59"/>
      <c r="E73" s="204" t="s">
        <v>400</v>
      </c>
      <c r="F73" s="204"/>
      <c r="G73" s="205"/>
      <c r="H73" s="206"/>
      <c r="I73" s="207">
        <f>SUM(I60:I72)</f>
        <v>234.22762869635085</v>
      </c>
      <c r="J73" s="207">
        <f t="shared" ref="J73" si="14">SUM(J60:J72)</f>
        <v>159.25642477460551</v>
      </c>
      <c r="K73" s="207">
        <f t="shared" ref="K73" si="15">SUM(K60:K72)</f>
        <v>152.50628908608095</v>
      </c>
      <c r="L73" s="207">
        <f t="shared" ref="L73" si="16">SUM(L60:L72)</f>
        <v>0</v>
      </c>
      <c r="M73" s="207">
        <f t="shared" ref="M73" si="17">SUM(M60:M72)</f>
        <v>-14.916096798750001</v>
      </c>
      <c r="N73" s="207">
        <f t="shared" ref="N73" si="18">SUM(N60:N72)</f>
        <v>-9.2187783333333342E-2</v>
      </c>
      <c r="O73" s="207">
        <f t="shared" ref="O73" si="19">SUM(O60:O72)</f>
        <v>0</v>
      </c>
      <c r="P73" s="207">
        <f t="shared" ref="P73" si="20">SUM(P60:P72)</f>
        <v>0</v>
      </c>
      <c r="Q73" s="207">
        <f>SUM(Q60:Q72)</f>
        <v>530.98205797495382</v>
      </c>
    </row>
    <row r="74" spans="1:21" s="3" customFormat="1" ht="13.5" thickTop="1" x14ac:dyDescent="0.2">
      <c r="B74" s="59"/>
      <c r="E74" s="239" t="s">
        <v>91</v>
      </c>
      <c r="F74" s="239"/>
      <c r="G74" s="240"/>
      <c r="H74" s="241"/>
      <c r="I74" s="242"/>
      <c r="J74" s="242"/>
      <c r="K74" s="242"/>
      <c r="L74" s="242"/>
      <c r="M74" s="242"/>
      <c r="N74" s="242"/>
      <c r="O74" s="242"/>
      <c r="P74" s="242"/>
      <c r="Q74" s="243"/>
    </row>
    <row r="75" spans="1:21" s="3" customFormat="1" ht="12.75" x14ac:dyDescent="0.2">
      <c r="B75" s="59"/>
      <c r="E75" s="200" t="s">
        <v>395</v>
      </c>
      <c r="F75" s="200"/>
      <c r="G75" s="201"/>
      <c r="H75" s="202"/>
      <c r="I75" s="203">
        <f t="shared" ref="I75:Q75" si="21">I73+I74</f>
        <v>234.22762869635085</v>
      </c>
      <c r="J75" s="203">
        <f t="shared" si="21"/>
        <v>159.25642477460551</v>
      </c>
      <c r="K75" s="203">
        <f t="shared" si="21"/>
        <v>152.50628908608095</v>
      </c>
      <c r="L75" s="203">
        <f t="shared" si="21"/>
        <v>0</v>
      </c>
      <c r="M75" s="203">
        <f t="shared" si="21"/>
        <v>-14.916096798750001</v>
      </c>
      <c r="N75" s="203">
        <f t="shared" si="21"/>
        <v>-9.2187783333333342E-2</v>
      </c>
      <c r="O75" s="203">
        <f t="shared" si="21"/>
        <v>0</v>
      </c>
      <c r="P75" s="203">
        <f t="shared" si="21"/>
        <v>0</v>
      </c>
      <c r="Q75" s="203">
        <f t="shared" si="21"/>
        <v>530.98205797495382</v>
      </c>
    </row>
    <row r="76" spans="1:21" s="3" customFormat="1" ht="12.75" x14ac:dyDescent="0.2">
      <c r="B76" s="59"/>
      <c r="E76" s="190">
        <v>42005</v>
      </c>
      <c r="F76" s="190" t="s">
        <v>375</v>
      </c>
      <c r="G76" s="191" t="s">
        <v>89</v>
      </c>
      <c r="H76" s="192">
        <f>C$32/12</f>
        <v>1.225E-3</v>
      </c>
      <c r="I76" s="193">
        <f>(SUM('1.  LRAMVA Summary'!C$22:C$33)+SUM('1.  LRAMVA Summary'!C$34:C$35)*(MONTH($E76)-1)/12)*$H76</f>
        <v>10.02651533589588</v>
      </c>
      <c r="J76" s="193">
        <f>(SUM('1.  LRAMVA Summary'!D$22:D$33)+SUM('1.  LRAMVA Summary'!D$34:D$35)*(MONTH($E76)-1)/12)*$H76</f>
        <v>11.634365014211838</v>
      </c>
      <c r="K76" s="193">
        <f>(SUM('1.  LRAMVA Summary'!E$22:E$33)+SUM('1.  LRAMVA Summary'!E$34:E$35)*(MONTH($E76)-1)/12)*$H76</f>
        <v>4.6393590787297834</v>
      </c>
      <c r="L76" s="193">
        <f>(SUM('1.  LRAMVA Summary'!F$22:F$33)+SUM('1.  LRAMVA Summary'!F$34:F$35)*(MONTH($E76)-1)/12)*$H76</f>
        <v>0</v>
      </c>
      <c r="M76" s="193">
        <f>(SUM('1.  LRAMVA Summary'!G$22:G$33)+SUM('1.  LRAMVA Summary'!G$34:G$35)*(MONTH($E76)-1)/12)*$H76</f>
        <v>-1.3764429524999999</v>
      </c>
      <c r="N76" s="193">
        <f>(SUM('1.  LRAMVA Summary'!H$22:H$33)+SUM('1.  LRAMVA Summary'!H$34:H$35)*(MONTH($E76)-1)/12)*$H76</f>
        <v>-7.949433333333332E-3</v>
      </c>
      <c r="O76" s="193">
        <f>(SUM('1.  LRAMVA Summary'!I$22:I$33)+SUM('1.  LRAMVA Summary'!I$34:I$35)*(MONTH($E76)-1)/12)*$H76</f>
        <v>0</v>
      </c>
      <c r="P76" s="193">
        <f>(SUM('1.  LRAMVA Summary'!J$22:J$33)+SUM('1.  LRAMVA Summary'!J$34:J$35)*(MONTH($E76)-1)/12)*$H76</f>
        <v>0</v>
      </c>
      <c r="Q76" s="194">
        <f>SUM(I76:P76)</f>
        <v>24.915847043004167</v>
      </c>
    </row>
    <row r="77" spans="1:21" s="15" customFormat="1" ht="12.75" x14ac:dyDescent="0.2">
      <c r="B77" s="230"/>
      <c r="E77" s="190">
        <v>42036</v>
      </c>
      <c r="F77" s="190" t="s">
        <v>375</v>
      </c>
      <c r="G77" s="191" t="s">
        <v>89</v>
      </c>
      <c r="H77" s="192">
        <f>C$32/12</f>
        <v>1.225E-3</v>
      </c>
      <c r="I77" s="193">
        <f>(SUM('1.  LRAMVA Summary'!C$22:C$33)+SUM('1.  LRAMVA Summary'!C$34:C$35)*(MONTH($E77)-1)/12)*$H77</f>
        <v>10.796250371231718</v>
      </c>
      <c r="J77" s="193">
        <f>(SUM('1.  LRAMVA Summary'!D$22:D$33)+SUM('1.  LRAMVA Summary'!D$34:D$35)*(MONTH($E77)-1)/12)*$H77</f>
        <v>12.294057120399911</v>
      </c>
      <c r="K77" s="193">
        <f>(SUM('1.  LRAMVA Summary'!E$22:E$33)+SUM('1.  LRAMVA Summary'!E$34:E$35)*(MONTH($E77)-1)/12)*$H77</f>
        <v>4.7298201223822707</v>
      </c>
      <c r="L77" s="193">
        <f>(SUM('1.  LRAMVA Summary'!F$22:F$33)+SUM('1.  LRAMVA Summary'!F$34:F$35)*(MONTH($E77)-1)/12)*$H77</f>
        <v>0</v>
      </c>
      <c r="M77" s="193">
        <f>(SUM('1.  LRAMVA Summary'!G$22:G$33)+SUM('1.  LRAMVA Summary'!G$34:G$35)*(MONTH($E77)-1)/12)*$H77</f>
        <v>-1.4344614025</v>
      </c>
      <c r="N77" s="193">
        <f>(SUM('1.  LRAMVA Summary'!H$22:H$33)+SUM('1.  LRAMVA Summary'!H$34:H$35)*(MONTH($E77)-1)/12)*$H77</f>
        <v>-8.2539479166666655E-3</v>
      </c>
      <c r="O77" s="193">
        <f>(SUM('1.  LRAMVA Summary'!I$22:I$33)+SUM('1.  LRAMVA Summary'!I$34:I$35)*(MONTH($E77)-1)/12)*$H77</f>
        <v>0</v>
      </c>
      <c r="P77" s="193">
        <f>(SUM('1.  LRAMVA Summary'!J$22:J$33)+SUM('1.  LRAMVA Summary'!J$34:J$35)*(MONTH($E77)-1)/12)*$H77</f>
        <v>0</v>
      </c>
      <c r="Q77" s="194">
        <f>SUM(I77:P77)</f>
        <v>26.377412263597233</v>
      </c>
    </row>
    <row r="78" spans="1:21" s="3" customFormat="1" ht="12.75" x14ac:dyDescent="0.2">
      <c r="B78" s="59"/>
      <c r="E78" s="190">
        <v>42064</v>
      </c>
      <c r="F78" s="190" t="s">
        <v>375</v>
      </c>
      <c r="G78" s="191" t="s">
        <v>89</v>
      </c>
      <c r="H78" s="192">
        <f>C$32/12</f>
        <v>1.225E-3</v>
      </c>
      <c r="I78" s="193">
        <f>(SUM('1.  LRAMVA Summary'!C$22:C$33)+SUM('1.  LRAMVA Summary'!C$34:C$35)*(MONTH($E78)-1)/12)*$H78</f>
        <v>11.565985406567558</v>
      </c>
      <c r="J78" s="193">
        <f>(SUM('1.  LRAMVA Summary'!D$22:D$33)+SUM('1.  LRAMVA Summary'!D$34:D$35)*(MONTH($E78)-1)/12)*$H78</f>
        <v>12.953749226587982</v>
      </c>
      <c r="K78" s="193">
        <f>(SUM('1.  LRAMVA Summary'!E$22:E$33)+SUM('1.  LRAMVA Summary'!E$34:E$35)*(MONTH($E78)-1)/12)*$H78</f>
        <v>4.8202811660347589</v>
      </c>
      <c r="L78" s="193">
        <f>(SUM('1.  LRAMVA Summary'!F$22:F$33)+SUM('1.  LRAMVA Summary'!F$34:F$35)*(MONTH($E78)-1)/12)*$H78</f>
        <v>0</v>
      </c>
      <c r="M78" s="193">
        <f>(SUM('1.  LRAMVA Summary'!G$22:G$33)+SUM('1.  LRAMVA Summary'!G$34:G$35)*(MONTH($E78)-1)/12)*$H78</f>
        <v>-1.4924798524999998</v>
      </c>
      <c r="N78" s="193">
        <f>(SUM('1.  LRAMVA Summary'!H$22:H$33)+SUM('1.  LRAMVA Summary'!H$34:H$35)*(MONTH($E78)-1)/12)*$H78</f>
        <v>-8.5584624999999991E-3</v>
      </c>
      <c r="O78" s="193">
        <f>(SUM('1.  LRAMVA Summary'!I$22:I$33)+SUM('1.  LRAMVA Summary'!I$34:I$35)*(MONTH($E78)-1)/12)*$H78</f>
        <v>0</v>
      </c>
      <c r="P78" s="193">
        <f>(SUM('1.  LRAMVA Summary'!J$22:J$33)+SUM('1.  LRAMVA Summary'!J$34:J$35)*(MONTH($E78)-1)/12)*$H78</f>
        <v>0</v>
      </c>
      <c r="Q78" s="194">
        <f>SUM(I78:P78)</f>
        <v>27.838977484190295</v>
      </c>
    </row>
    <row r="79" spans="1:21" s="3" customFormat="1" ht="12.75" x14ac:dyDescent="0.2">
      <c r="B79" s="59"/>
      <c r="E79" s="190">
        <v>42095</v>
      </c>
      <c r="F79" s="190" t="s">
        <v>375</v>
      </c>
      <c r="G79" s="191" t="s">
        <v>90</v>
      </c>
      <c r="H79" s="192">
        <f>C$33/12</f>
        <v>9.1666666666666665E-4</v>
      </c>
      <c r="I79" s="193">
        <f>(SUM('1.  LRAMVA Summary'!C$22:C$33)+SUM('1.  LRAMVA Summary'!C$34:C$35)*(MONTH($E79)-1)/12)*$H79</f>
        <v>9.2308112150297532</v>
      </c>
      <c r="J79" s="193">
        <f>(SUM('1.  LRAMVA Summary'!D$22:D$33)+SUM('1.  LRAMVA Summary'!D$34:D$35)*(MONTH($E79)-1)/12)*$H79</f>
        <v>10.186928888471879</v>
      </c>
      <c r="K79" s="193">
        <f>(SUM('1.  LRAMVA Summary'!E$22:E$33)+SUM('1.  LRAMVA Summary'!E$34:E$35)*(MONTH($E79)-1)/12)*$H79</f>
        <v>3.6747050548680074</v>
      </c>
      <c r="L79" s="193">
        <f>(SUM('1.  LRAMVA Summary'!F$22:F$33)+SUM('1.  LRAMVA Summary'!F$34:F$35)*(MONTH($E79)-1)/12)*$H79</f>
        <v>0</v>
      </c>
      <c r="M79" s="193">
        <f>(SUM('1.  LRAMVA Summary'!G$22:G$33)+SUM('1.  LRAMVA Summary'!G$34:G$35)*(MONTH($E79)-1)/12)*$H79</f>
        <v>-1.1602368249999999</v>
      </c>
      <c r="N79" s="193">
        <f>(SUM('1.  LRAMVA Summary'!H$22:H$33)+SUM('1.  LRAMVA Summary'!H$34:H$35)*(MONTH($E79)-1)/12)*$H79</f>
        <v>-6.6321597222222216E-3</v>
      </c>
      <c r="O79" s="193">
        <f>(SUM('1.  LRAMVA Summary'!I$22:I$33)+SUM('1.  LRAMVA Summary'!I$34:I$35)*(MONTH($E79)-1)/12)*$H79</f>
        <v>0</v>
      </c>
      <c r="P79" s="193">
        <f>(SUM('1.  LRAMVA Summary'!J$22:J$33)+SUM('1.  LRAMVA Summary'!J$34:J$35)*(MONTH($E79)-1)/12)*$H79</f>
        <v>0</v>
      </c>
      <c r="Q79" s="194">
        <f>SUM(I79:P79)</f>
        <v>21.925576173647418</v>
      </c>
    </row>
    <row r="80" spans="1:21" s="3" customFormat="1" ht="12.75" x14ac:dyDescent="0.2">
      <c r="B80" s="59"/>
      <c r="E80" s="190">
        <v>42125</v>
      </c>
      <c r="F80" s="190" t="s">
        <v>375</v>
      </c>
      <c r="G80" s="191" t="s">
        <v>90</v>
      </c>
      <c r="H80" s="192">
        <f t="shared" ref="H80:H81" si="22">C$33/12</f>
        <v>9.1666666666666665E-4</v>
      </c>
      <c r="I80" s="193">
        <f>(SUM('1.  LRAMVA Summary'!C$22:C$33)+SUM('1.  LRAMVA Summary'!C$34:C$35)*(MONTH($E80)-1)/12)*$H80</f>
        <v>9.8068034183422856</v>
      </c>
      <c r="J80" s="193">
        <f>(SUM('1.  LRAMVA Summary'!D$22:D$33)+SUM('1.  LRAMVA Summary'!D$34:D$35)*(MONTH($E80)-1)/12)*$H80</f>
        <v>10.680576042762274</v>
      </c>
      <c r="K80" s="193">
        <f>(SUM('1.  LRAMVA Summary'!E$22:E$33)+SUM('1.  LRAMVA Summary'!E$34:E$35)*(MONTH($E80)-1)/12)*$H80</f>
        <v>3.7423969922950384</v>
      </c>
      <c r="L80" s="193">
        <f>(SUM('1.  LRAMVA Summary'!F$22:F$33)+SUM('1.  LRAMVA Summary'!F$34:F$35)*(MONTH($E80)-1)/12)*$H80</f>
        <v>0</v>
      </c>
      <c r="M80" s="193">
        <f>(SUM('1.  LRAMVA Summary'!G$22:G$33)+SUM('1.  LRAMVA Summary'!G$34:G$35)*(MONTH($E80)-1)/12)*$H80</f>
        <v>-1.2036519916666668</v>
      </c>
      <c r="N80" s="193">
        <f>(SUM('1.  LRAMVA Summary'!H$22:H$33)+SUM('1.  LRAMVA Summary'!H$34:H$35)*(MONTH($E80)-1)/12)*$H80</f>
        <v>-6.8600277777777774E-3</v>
      </c>
      <c r="O80" s="193">
        <f>(SUM('1.  LRAMVA Summary'!I$22:I$33)+SUM('1.  LRAMVA Summary'!I$34:I$35)*(MONTH($E80)-1)/12)*$H80</f>
        <v>0</v>
      </c>
      <c r="P80" s="193">
        <f>(SUM('1.  LRAMVA Summary'!J$22:J$33)+SUM('1.  LRAMVA Summary'!J$34:J$35)*(MONTH($E80)-1)/12)*$H80</f>
        <v>0</v>
      </c>
      <c r="Q80" s="194">
        <f t="shared" ref="Q80:Q87" si="23">SUM(I80:P80)</f>
        <v>23.019264433955154</v>
      </c>
    </row>
    <row r="81" spans="2:17" s="3" customFormat="1" ht="12.75" x14ac:dyDescent="0.2">
      <c r="B81" s="59"/>
      <c r="E81" s="190">
        <v>42156</v>
      </c>
      <c r="F81" s="190" t="s">
        <v>375</v>
      </c>
      <c r="G81" s="191" t="s">
        <v>90</v>
      </c>
      <c r="H81" s="192">
        <f t="shared" si="22"/>
        <v>9.1666666666666665E-4</v>
      </c>
      <c r="I81" s="193">
        <f>(SUM('1.  LRAMVA Summary'!C$22:C$33)+SUM('1.  LRAMVA Summary'!C$34:C$35)*(MONTH($E81)-1)/12)*$H81</f>
        <v>10.382795621654818</v>
      </c>
      <c r="J81" s="193">
        <f>(SUM('1.  LRAMVA Summary'!D$22:D$33)+SUM('1.  LRAMVA Summary'!D$34:D$35)*(MONTH($E81)-1)/12)*$H81</f>
        <v>11.174223197052669</v>
      </c>
      <c r="K81" s="193">
        <f>(SUM('1.  LRAMVA Summary'!E$22:E$33)+SUM('1.  LRAMVA Summary'!E$34:E$35)*(MONTH($E81)-1)/12)*$H81</f>
        <v>3.8100889297220699</v>
      </c>
      <c r="L81" s="193">
        <f>(SUM('1.  LRAMVA Summary'!F$22:F$33)+SUM('1.  LRAMVA Summary'!F$34:F$35)*(MONTH($E81)-1)/12)*$H81</f>
        <v>0</v>
      </c>
      <c r="M81" s="193">
        <f>(SUM('1.  LRAMVA Summary'!G$22:G$33)+SUM('1.  LRAMVA Summary'!G$34:G$35)*(MONTH($E81)-1)/12)*$H81</f>
        <v>-1.2470671583333333</v>
      </c>
      <c r="N81" s="193">
        <f>(SUM('1.  LRAMVA Summary'!H$22:H$33)+SUM('1.  LRAMVA Summary'!H$34:H$35)*(MONTH($E81)-1)/12)*$H81</f>
        <v>-7.0878958333333332E-3</v>
      </c>
      <c r="O81" s="193">
        <f>(SUM('1.  LRAMVA Summary'!I$22:I$33)+SUM('1.  LRAMVA Summary'!I$34:I$35)*(MONTH($E81)-1)/12)*$H81</f>
        <v>0</v>
      </c>
      <c r="P81" s="193">
        <f>(SUM('1.  LRAMVA Summary'!J$22:J$33)+SUM('1.  LRAMVA Summary'!J$34:J$35)*(MONTH($E81)-1)/12)*$H81</f>
        <v>0</v>
      </c>
      <c r="Q81" s="194">
        <f t="shared" si="23"/>
        <v>24.112952694262891</v>
      </c>
    </row>
    <row r="82" spans="2:17" s="3" customFormat="1" ht="12.75" x14ac:dyDescent="0.2">
      <c r="B82" s="59"/>
      <c r="E82" s="190">
        <v>42186</v>
      </c>
      <c r="F82" s="190" t="s">
        <v>375</v>
      </c>
      <c r="G82" s="191" t="s">
        <v>92</v>
      </c>
      <c r="H82" s="192">
        <f>$C$34/12</f>
        <v>9.1666666666666665E-4</v>
      </c>
      <c r="I82" s="193">
        <f>(SUM('1.  LRAMVA Summary'!C$22:C$33)+SUM('1.  LRAMVA Summary'!C$34:C$35)*(MONTH($E82)-1)/12)*$H82</f>
        <v>10.958787824967352</v>
      </c>
      <c r="J82" s="193">
        <f>(SUM('1.  LRAMVA Summary'!D$22:D$33)+SUM('1.  LRAMVA Summary'!D$34:D$35)*(MONTH($E82)-1)/12)*$H82</f>
        <v>11.667870351343064</v>
      </c>
      <c r="K82" s="193">
        <f>(SUM('1.  LRAMVA Summary'!E$22:E$33)+SUM('1.  LRAMVA Summary'!E$34:E$35)*(MONTH($E82)-1)/12)*$H82</f>
        <v>3.877780867149101</v>
      </c>
      <c r="L82" s="193">
        <f>(SUM('1.  LRAMVA Summary'!F$22:F$33)+SUM('1.  LRAMVA Summary'!F$34:F$35)*(MONTH($E82)-1)/12)*$H82</f>
        <v>0</v>
      </c>
      <c r="M82" s="193">
        <f>(SUM('1.  LRAMVA Summary'!G$22:G$33)+SUM('1.  LRAMVA Summary'!G$34:G$35)*(MONTH($E82)-1)/12)*$H82</f>
        <v>-1.2904823249999999</v>
      </c>
      <c r="N82" s="193">
        <f>(SUM('1.  LRAMVA Summary'!H$22:H$33)+SUM('1.  LRAMVA Summary'!H$34:H$35)*(MONTH($E82)-1)/12)*$H82</f>
        <v>-7.3157638888888881E-3</v>
      </c>
      <c r="O82" s="193">
        <f>(SUM('1.  LRAMVA Summary'!I$22:I$33)+SUM('1.  LRAMVA Summary'!I$34:I$35)*(MONTH($E82)-1)/12)*$H82</f>
        <v>0</v>
      </c>
      <c r="P82" s="193">
        <f>(SUM('1.  LRAMVA Summary'!J$22:J$33)+SUM('1.  LRAMVA Summary'!J$34:J$35)*(MONTH($E82)-1)/12)*$H82</f>
        <v>0</v>
      </c>
      <c r="Q82" s="194">
        <f t="shared" si="23"/>
        <v>25.206640954570627</v>
      </c>
    </row>
    <row r="83" spans="2:17" s="3" customFormat="1" ht="12.75" x14ac:dyDescent="0.2">
      <c r="B83" s="59"/>
      <c r="E83" s="190">
        <v>42217</v>
      </c>
      <c r="F83" s="190" t="s">
        <v>375</v>
      </c>
      <c r="G83" s="191" t="s">
        <v>92</v>
      </c>
      <c r="H83" s="192">
        <f t="shared" ref="H83:H84" si="24">$C$34/12</f>
        <v>9.1666666666666665E-4</v>
      </c>
      <c r="I83" s="193">
        <f>(SUM('1.  LRAMVA Summary'!C$22:C$33)+SUM('1.  LRAMVA Summary'!C$34:C$35)*(MONTH($E83)-1)/12)*$H83</f>
        <v>11.534780028279885</v>
      </c>
      <c r="J83" s="193">
        <f>(SUM('1.  LRAMVA Summary'!D$22:D$33)+SUM('1.  LRAMVA Summary'!D$34:D$35)*(MONTH($E83)-1)/12)*$H83</f>
        <v>12.16151750563346</v>
      </c>
      <c r="K83" s="193">
        <f>(SUM('1.  LRAMVA Summary'!E$22:E$33)+SUM('1.  LRAMVA Summary'!E$34:E$35)*(MONTH($E83)-1)/12)*$H83</f>
        <v>3.9454728045761325</v>
      </c>
      <c r="L83" s="193">
        <f>(SUM('1.  LRAMVA Summary'!F$22:F$33)+SUM('1.  LRAMVA Summary'!F$34:F$35)*(MONTH($E83)-1)/12)*$H83</f>
        <v>0</v>
      </c>
      <c r="M83" s="193">
        <f>(SUM('1.  LRAMVA Summary'!G$22:G$33)+SUM('1.  LRAMVA Summary'!G$34:G$35)*(MONTH($E83)-1)/12)*$H83</f>
        <v>-1.3338974916666668</v>
      </c>
      <c r="N83" s="193">
        <f>(SUM('1.  LRAMVA Summary'!H$22:H$33)+SUM('1.  LRAMVA Summary'!H$34:H$35)*(MONTH($E83)-1)/12)*$H83</f>
        <v>-7.5436319444444431E-3</v>
      </c>
      <c r="O83" s="193">
        <f>(SUM('1.  LRAMVA Summary'!I$22:I$33)+SUM('1.  LRAMVA Summary'!I$34:I$35)*(MONTH($E83)-1)/12)*$H83</f>
        <v>0</v>
      </c>
      <c r="P83" s="193">
        <f>(SUM('1.  LRAMVA Summary'!J$22:J$33)+SUM('1.  LRAMVA Summary'!J$34:J$35)*(MONTH($E83)-1)/12)*$H83</f>
        <v>0</v>
      </c>
      <c r="Q83" s="194">
        <f t="shared" si="23"/>
        <v>26.300329214878367</v>
      </c>
    </row>
    <row r="84" spans="2:17" s="3" customFormat="1" ht="12.75" x14ac:dyDescent="0.2">
      <c r="B84" s="59"/>
      <c r="E84" s="190">
        <v>42248</v>
      </c>
      <c r="F84" s="190" t="s">
        <v>375</v>
      </c>
      <c r="G84" s="191" t="s">
        <v>92</v>
      </c>
      <c r="H84" s="192">
        <f t="shared" si="24"/>
        <v>9.1666666666666665E-4</v>
      </c>
      <c r="I84" s="193">
        <f>(SUM('1.  LRAMVA Summary'!C$22:C$33)+SUM('1.  LRAMVA Summary'!C$34:C$35)*(MONTH($E84)-1)/12)*$H84</f>
        <v>12.110772231592419</v>
      </c>
      <c r="J84" s="193">
        <f>(SUM('1.  LRAMVA Summary'!D$22:D$33)+SUM('1.  LRAMVA Summary'!D$34:D$35)*(MONTH($E84)-1)/12)*$H84</f>
        <v>12.655164659923853</v>
      </c>
      <c r="K84" s="193">
        <f>(SUM('1.  LRAMVA Summary'!E$22:E$33)+SUM('1.  LRAMVA Summary'!E$34:E$35)*(MONTH($E84)-1)/12)*$H84</f>
        <v>4.0131647420031644</v>
      </c>
      <c r="L84" s="193">
        <f>(SUM('1.  LRAMVA Summary'!F$22:F$33)+SUM('1.  LRAMVA Summary'!F$34:F$35)*(MONTH($E84)-1)/12)*$H84</f>
        <v>0</v>
      </c>
      <c r="M84" s="193">
        <f>(SUM('1.  LRAMVA Summary'!G$22:G$33)+SUM('1.  LRAMVA Summary'!G$34:G$35)*(MONTH($E84)-1)/12)*$H84</f>
        <v>-1.3773126583333333</v>
      </c>
      <c r="N84" s="193">
        <f>(SUM('1.  LRAMVA Summary'!H$22:H$33)+SUM('1.  LRAMVA Summary'!H$34:H$35)*(MONTH($E84)-1)/12)*$H84</f>
        <v>-7.7714999999999998E-3</v>
      </c>
      <c r="O84" s="193">
        <f>(SUM('1.  LRAMVA Summary'!I$22:I$33)+SUM('1.  LRAMVA Summary'!I$34:I$35)*(MONTH($E84)-1)/12)*$H84</f>
        <v>0</v>
      </c>
      <c r="P84" s="193">
        <f>(SUM('1.  LRAMVA Summary'!J$22:J$33)+SUM('1.  LRAMVA Summary'!J$34:J$35)*(MONTH($E84)-1)/12)*$H84</f>
        <v>0</v>
      </c>
      <c r="Q84" s="194">
        <f t="shared" si="23"/>
        <v>27.394017475186104</v>
      </c>
    </row>
    <row r="85" spans="2:17" s="3" customFormat="1" ht="12.75" x14ac:dyDescent="0.2">
      <c r="B85" s="59"/>
      <c r="E85" s="190">
        <v>42278</v>
      </c>
      <c r="F85" s="190" t="s">
        <v>375</v>
      </c>
      <c r="G85" s="191" t="s">
        <v>93</v>
      </c>
      <c r="H85" s="192">
        <f>$C$35/12</f>
        <v>9.1666666666666665E-4</v>
      </c>
      <c r="I85" s="193">
        <f>(SUM('1.  LRAMVA Summary'!C$22:C$33)+SUM('1.  LRAMVA Summary'!C$34:C$35)*(MONTH($E85)-1)/12)*$H85</f>
        <v>12.68676443490495</v>
      </c>
      <c r="J85" s="193">
        <f>(SUM('1.  LRAMVA Summary'!D$22:D$33)+SUM('1.  LRAMVA Summary'!D$34:D$35)*(MONTH($E85)-1)/12)*$H85</f>
        <v>13.148811814214248</v>
      </c>
      <c r="K85" s="193">
        <f>(SUM('1.  LRAMVA Summary'!E$22:E$33)+SUM('1.  LRAMVA Summary'!E$34:E$35)*(MONTH($E85)-1)/12)*$H85</f>
        <v>4.0808566794301955</v>
      </c>
      <c r="L85" s="193">
        <f>(SUM('1.  LRAMVA Summary'!F$22:F$33)+SUM('1.  LRAMVA Summary'!F$34:F$35)*(MONTH($E85)-1)/12)*$H85</f>
        <v>0</v>
      </c>
      <c r="M85" s="193">
        <f>(SUM('1.  LRAMVA Summary'!G$22:G$33)+SUM('1.  LRAMVA Summary'!G$34:G$35)*(MONTH($E85)-1)/12)*$H85</f>
        <v>-1.4207278249999999</v>
      </c>
      <c r="N85" s="193">
        <f>(SUM('1.  LRAMVA Summary'!H$22:H$33)+SUM('1.  LRAMVA Summary'!H$34:H$35)*(MONTH($E85)-1)/12)*$H85</f>
        <v>-7.9993680555555547E-3</v>
      </c>
      <c r="O85" s="193">
        <f>(SUM('1.  LRAMVA Summary'!I$22:I$33)+SUM('1.  LRAMVA Summary'!I$34:I$35)*(MONTH($E85)-1)/12)*$H85</f>
        <v>0</v>
      </c>
      <c r="P85" s="193">
        <f>(SUM('1.  LRAMVA Summary'!J$22:J$33)+SUM('1.  LRAMVA Summary'!J$34:J$35)*(MONTH($E85)-1)/12)*$H85</f>
        <v>0</v>
      </c>
      <c r="Q85" s="194">
        <f t="shared" si="23"/>
        <v>28.48770573549384</v>
      </c>
    </row>
    <row r="86" spans="2:17" s="3" customFormat="1" ht="12.75" x14ac:dyDescent="0.2">
      <c r="B86" s="59"/>
      <c r="E86" s="190">
        <v>42309</v>
      </c>
      <c r="F86" s="190" t="s">
        <v>375</v>
      </c>
      <c r="G86" s="191" t="s">
        <v>93</v>
      </c>
      <c r="H86" s="192">
        <f t="shared" ref="H86" si="25">$C$35/12</f>
        <v>9.1666666666666665E-4</v>
      </c>
      <c r="I86" s="193">
        <f>(SUM('1.  LRAMVA Summary'!C$22:C$33)+SUM('1.  LRAMVA Summary'!C$34:C$35)*(MONTH($E86)-1)/12)*$H86</f>
        <v>13.262756638217482</v>
      </c>
      <c r="J86" s="193">
        <f>(SUM('1.  LRAMVA Summary'!D$22:D$33)+SUM('1.  LRAMVA Summary'!D$34:D$35)*(MONTH($E86)-1)/12)*$H86</f>
        <v>13.642458968504645</v>
      </c>
      <c r="K86" s="193">
        <f>(SUM('1.  LRAMVA Summary'!E$22:E$33)+SUM('1.  LRAMVA Summary'!E$34:E$35)*(MONTH($E86)-1)/12)*$H86</f>
        <v>4.1485486168572274</v>
      </c>
      <c r="L86" s="193">
        <f>(SUM('1.  LRAMVA Summary'!F$22:F$33)+SUM('1.  LRAMVA Summary'!F$34:F$35)*(MONTH($E86)-1)/12)*$H86</f>
        <v>0</v>
      </c>
      <c r="M86" s="193">
        <f>(SUM('1.  LRAMVA Summary'!G$22:G$33)+SUM('1.  LRAMVA Summary'!G$34:G$35)*(MONTH($E86)-1)/12)*$H86</f>
        <v>-1.4641429916666668</v>
      </c>
      <c r="N86" s="193">
        <f>(SUM('1.  LRAMVA Summary'!H$22:H$33)+SUM('1.  LRAMVA Summary'!H$34:H$35)*(MONTH($E86)-1)/12)*$H86</f>
        <v>-8.2272361111111105E-3</v>
      </c>
      <c r="O86" s="193">
        <f>(SUM('1.  LRAMVA Summary'!I$22:I$33)+SUM('1.  LRAMVA Summary'!I$34:I$35)*(MONTH($E86)-1)/12)*$H86</f>
        <v>0</v>
      </c>
      <c r="P86" s="193">
        <f>(SUM('1.  LRAMVA Summary'!J$22:J$33)+SUM('1.  LRAMVA Summary'!J$34:J$35)*(MONTH($E86)-1)/12)*$H86</f>
        <v>0</v>
      </c>
      <c r="Q86" s="194">
        <f t="shared" si="23"/>
        <v>29.581393995801577</v>
      </c>
    </row>
    <row r="87" spans="2:17" s="3" customFormat="1" ht="12.75" x14ac:dyDescent="0.2">
      <c r="B87" s="59"/>
      <c r="E87" s="190">
        <v>42339</v>
      </c>
      <c r="F87" s="190" t="s">
        <v>375</v>
      </c>
      <c r="G87" s="191" t="s">
        <v>93</v>
      </c>
      <c r="H87" s="192">
        <f>$C$35/12</f>
        <v>9.1666666666666665E-4</v>
      </c>
      <c r="I87" s="193">
        <f>(SUM('1.  LRAMVA Summary'!C$22:C$33)+SUM('1.  LRAMVA Summary'!C$34:C$35)*(MONTH($E87)-1)/12)*$H87</f>
        <v>13.838748841530014</v>
      </c>
      <c r="J87" s="193">
        <f>(SUM('1.  LRAMVA Summary'!D$22:D$33)+SUM('1.  LRAMVA Summary'!D$34:D$35)*(MONTH($E87)-1)/12)*$H87</f>
        <v>14.13610612279504</v>
      </c>
      <c r="K87" s="193">
        <f>(SUM('1.  LRAMVA Summary'!E$22:E$33)+SUM('1.  LRAMVA Summary'!E$34:E$35)*(MONTH($E87)-1)/12)*$H87</f>
        <v>4.2162405542842585</v>
      </c>
      <c r="L87" s="193">
        <f>(SUM('1.  LRAMVA Summary'!F$22:F$33)+SUM('1.  LRAMVA Summary'!F$34:F$35)*(MONTH($E87)-1)/12)*$H87</f>
        <v>0</v>
      </c>
      <c r="M87" s="193">
        <f>(SUM('1.  LRAMVA Summary'!G$22:G$33)+SUM('1.  LRAMVA Summary'!G$34:G$35)*(MONTH($E87)-1)/12)*$H87</f>
        <v>-1.5075581583333335</v>
      </c>
      <c r="N87" s="193">
        <f>(SUM('1.  LRAMVA Summary'!H$22:H$33)+SUM('1.  LRAMVA Summary'!H$34:H$35)*(MONTH($E87)-1)/12)*$H87</f>
        <v>-8.4551041666666663E-3</v>
      </c>
      <c r="O87" s="193">
        <f>(SUM('1.  LRAMVA Summary'!I$22:I$33)+SUM('1.  LRAMVA Summary'!I$34:I$35)*(MONTH($E87)-1)/12)*$H87</f>
        <v>0</v>
      </c>
      <c r="P87" s="193">
        <f>(SUM('1.  LRAMVA Summary'!J$22:J$33)+SUM('1.  LRAMVA Summary'!J$34:J$35)*(MONTH($E87)-1)/12)*$H87</f>
        <v>0</v>
      </c>
      <c r="Q87" s="194">
        <f t="shared" si="23"/>
        <v>30.675082256109317</v>
      </c>
    </row>
    <row r="88" spans="2:17" s="3" customFormat="1" ht="13.5" thickBot="1" x14ac:dyDescent="0.25">
      <c r="B88" s="59"/>
      <c r="E88" s="204" t="s">
        <v>401</v>
      </c>
      <c r="F88" s="204"/>
      <c r="G88" s="205"/>
      <c r="H88" s="206"/>
      <c r="I88" s="207">
        <f>SUM(I75:I87)</f>
        <v>370.4294000645649</v>
      </c>
      <c r="J88" s="207">
        <f>SUM(J75:J87)</f>
        <v>305.5922536865063</v>
      </c>
      <c r="K88" s="207">
        <f t="shared" ref="K88:P88" si="26">SUM(K75:K87)</f>
        <v>202.20500469441299</v>
      </c>
      <c r="L88" s="207">
        <f t="shared" si="26"/>
        <v>0</v>
      </c>
      <c r="M88" s="207">
        <f t="shared" si="26"/>
        <v>-31.224558431249996</v>
      </c>
      <c r="N88" s="207">
        <f t="shared" si="26"/>
        <v>-0.18484231458333333</v>
      </c>
      <c r="O88" s="207">
        <f t="shared" si="26"/>
        <v>0</v>
      </c>
      <c r="P88" s="207">
        <f t="shared" si="26"/>
        <v>0</v>
      </c>
      <c r="Q88" s="207">
        <f>SUM(Q75:Q87)</f>
        <v>846.81725769965078</v>
      </c>
    </row>
    <row r="89" spans="2:17" s="3" customFormat="1" ht="13.5" thickTop="1" x14ac:dyDescent="0.2">
      <c r="B89" s="59"/>
      <c r="E89" s="239" t="s">
        <v>91</v>
      </c>
      <c r="F89" s="239"/>
      <c r="G89" s="240"/>
      <c r="H89" s="241"/>
      <c r="I89" s="242"/>
      <c r="J89" s="242"/>
      <c r="K89" s="242"/>
      <c r="L89" s="242"/>
      <c r="M89" s="242"/>
      <c r="N89" s="242"/>
      <c r="O89" s="242"/>
      <c r="P89" s="242"/>
      <c r="Q89" s="243"/>
    </row>
    <row r="90" spans="2:17" s="3" customFormat="1" ht="12.75" x14ac:dyDescent="0.2">
      <c r="B90" s="59"/>
      <c r="E90" s="200" t="s">
        <v>396</v>
      </c>
      <c r="F90" s="200"/>
      <c r="G90" s="201"/>
      <c r="H90" s="202"/>
      <c r="I90" s="203">
        <f t="shared" ref="I90" si="27">I88+I89</f>
        <v>370.4294000645649</v>
      </c>
      <c r="J90" s="203">
        <f t="shared" ref="J90" si="28">J88+J89</f>
        <v>305.5922536865063</v>
      </c>
      <c r="K90" s="203">
        <f t="shared" ref="K90" si="29">K88+K89</f>
        <v>202.20500469441299</v>
      </c>
      <c r="L90" s="203">
        <f t="shared" ref="L90" si="30">L88+L89</f>
        <v>0</v>
      </c>
      <c r="M90" s="203">
        <f t="shared" ref="M90" si="31">M88+M89</f>
        <v>-31.224558431249996</v>
      </c>
      <c r="N90" s="203">
        <f t="shared" ref="N90" si="32">N88+N89</f>
        <v>-0.18484231458333333</v>
      </c>
      <c r="O90" s="203">
        <f t="shared" ref="O90" si="33">O88+O89</f>
        <v>0</v>
      </c>
      <c r="P90" s="203">
        <f t="shared" ref="P90" si="34">P88+P89</f>
        <v>0</v>
      </c>
      <c r="Q90" s="203">
        <f t="shared" ref="Q90" si="35">Q88+Q89</f>
        <v>846.81725769965078</v>
      </c>
    </row>
    <row r="91" spans="2:17" s="3" customFormat="1" ht="12.75" x14ac:dyDescent="0.2">
      <c r="B91" s="59"/>
      <c r="E91" s="190">
        <v>42370</v>
      </c>
      <c r="F91" s="190" t="s">
        <v>380</v>
      </c>
      <c r="G91" s="191" t="s">
        <v>89</v>
      </c>
      <c r="H91" s="192">
        <f>$C$36/12</f>
        <v>9.1666666666666665E-4</v>
      </c>
      <c r="I91" s="193" t="e">
        <f>(SUM('1.  LRAMVA Summary'!C$22:C$36)+SUM('1.  LRAMVA Summary'!#REF!)*(MONTH($E91)-1)/12)*$H91</f>
        <v>#REF!</v>
      </c>
      <c r="J91" s="193" t="e">
        <f>(SUM('1.  LRAMVA Summary'!D$22:D$36)+SUM('1.  LRAMVA Summary'!#REF!)*(MONTH($E91)-1)/12)*$H91</f>
        <v>#REF!</v>
      </c>
      <c r="K91" s="193" t="e">
        <f>(SUM('1.  LRAMVA Summary'!E$22:E$36)+SUM('1.  LRAMVA Summary'!#REF!)*(MONTH($E91)-1)/12)*$H91</f>
        <v>#REF!</v>
      </c>
      <c r="L91" s="193" t="e">
        <f>(SUM('1.  LRAMVA Summary'!F$22:F$36)+SUM('1.  LRAMVA Summary'!#REF!)*(MONTH($E91)-1)/12)*$H91</f>
        <v>#REF!</v>
      </c>
      <c r="M91" s="193" t="e">
        <f>(SUM('1.  LRAMVA Summary'!G$22:G$36)+SUM('1.  LRAMVA Summary'!#REF!)*(MONTH($E91)-1)/12)*$H91</f>
        <v>#REF!</v>
      </c>
      <c r="N91" s="193" t="e">
        <f>(SUM('1.  LRAMVA Summary'!H$22:H$36)+SUM('1.  LRAMVA Summary'!#REF!)*(MONTH($E91)-1)/12)*$H91</f>
        <v>#REF!</v>
      </c>
      <c r="O91" s="193" t="e">
        <f>(SUM('1.  LRAMVA Summary'!I$22:I$36)+SUM('1.  LRAMVA Summary'!#REF!)*(MONTH($E91)-1)/12)*$H91</f>
        <v>#REF!</v>
      </c>
      <c r="P91" s="193"/>
      <c r="Q91" s="194" t="e">
        <f>SUM(I91:P91)</f>
        <v>#REF!</v>
      </c>
    </row>
    <row r="92" spans="2:17" s="3" customFormat="1" ht="12.75" x14ac:dyDescent="0.2">
      <c r="B92" s="59"/>
      <c r="E92" s="190">
        <v>42401</v>
      </c>
      <c r="F92" s="190" t="s">
        <v>380</v>
      </c>
      <c r="G92" s="191" t="s">
        <v>89</v>
      </c>
      <c r="H92" s="192">
        <f t="shared" ref="H92:H93" si="36">$C$36/12</f>
        <v>9.1666666666666665E-4</v>
      </c>
      <c r="I92" s="193" t="e">
        <f>(SUM('1.  LRAMVA Summary'!C$22:C$36)+SUM('1.  LRAMVA Summary'!#REF!)*(MONTH($E92)-1)/12)*$H92</f>
        <v>#REF!</v>
      </c>
      <c r="J92" s="193" t="e">
        <f>(SUM('1.  LRAMVA Summary'!D$22:D$36)+SUM('1.  LRAMVA Summary'!#REF!)*(MONTH($E92)-1)/12)*$H92</f>
        <v>#REF!</v>
      </c>
      <c r="K92" s="193" t="e">
        <f>(SUM('1.  LRAMVA Summary'!E$22:E$36)+SUM('1.  LRAMVA Summary'!#REF!)*(MONTH($E92)-1)/12)*$H92</f>
        <v>#REF!</v>
      </c>
      <c r="L92" s="193" t="e">
        <f>(SUM('1.  LRAMVA Summary'!F$22:F$36)+SUM('1.  LRAMVA Summary'!#REF!)*(MONTH($E92)-1)/12)*$H92</f>
        <v>#REF!</v>
      </c>
      <c r="M92" s="193" t="e">
        <f>(SUM('1.  LRAMVA Summary'!G$22:G$36)+SUM('1.  LRAMVA Summary'!#REF!)*(MONTH($E92)-1)/12)*$H92</f>
        <v>#REF!</v>
      </c>
      <c r="N92" s="193" t="e">
        <f>(SUM('1.  LRAMVA Summary'!H$22:H$36)+SUM('1.  LRAMVA Summary'!#REF!)*(MONTH($E92)-1)/12)*$H92</f>
        <v>#REF!</v>
      </c>
      <c r="O92" s="193" t="e">
        <f>(SUM('1.  LRAMVA Summary'!I$22:I$36)+SUM('1.  LRAMVA Summary'!#REF!)*(MONTH($E92)-1)/12)*$H92</f>
        <v>#REF!</v>
      </c>
      <c r="P92" s="193"/>
      <c r="Q92" s="194" t="e">
        <f t="shared" ref="Q92:Q102" si="37">SUM(I92:P92)</f>
        <v>#REF!</v>
      </c>
    </row>
    <row r="93" spans="2:17" s="3" customFormat="1" ht="14.25" customHeight="1" x14ac:dyDescent="0.2">
      <c r="B93" s="59"/>
      <c r="E93" s="190">
        <v>42430</v>
      </c>
      <c r="F93" s="190" t="s">
        <v>380</v>
      </c>
      <c r="G93" s="191" t="s">
        <v>89</v>
      </c>
      <c r="H93" s="192">
        <f t="shared" si="36"/>
        <v>9.1666666666666665E-4</v>
      </c>
      <c r="I93" s="193" t="e">
        <f>(SUM('1.  LRAMVA Summary'!C$22:C$36)+SUM('1.  LRAMVA Summary'!#REF!)*(MONTH($E93)-1)/12)*$H93</f>
        <v>#REF!</v>
      </c>
      <c r="J93" s="193" t="e">
        <f>(SUM('1.  LRAMVA Summary'!D$22:D$36)+SUM('1.  LRAMVA Summary'!#REF!)*(MONTH($E93)-1)/12)*$H93</f>
        <v>#REF!</v>
      </c>
      <c r="K93" s="193" t="e">
        <f>(SUM('1.  LRAMVA Summary'!E$22:E$36)+SUM('1.  LRAMVA Summary'!#REF!)*(MONTH($E93)-1)/12)*$H93</f>
        <v>#REF!</v>
      </c>
      <c r="L93" s="193" t="e">
        <f>(SUM('1.  LRAMVA Summary'!F$22:F$36)+SUM('1.  LRAMVA Summary'!#REF!)*(MONTH($E93)-1)/12)*$H93</f>
        <v>#REF!</v>
      </c>
      <c r="M93" s="193" t="e">
        <f>(SUM('1.  LRAMVA Summary'!G$22:G$36)+SUM('1.  LRAMVA Summary'!#REF!)*(MONTH($E93)-1)/12)*$H93</f>
        <v>#REF!</v>
      </c>
      <c r="N93" s="193" t="e">
        <f>(SUM('1.  LRAMVA Summary'!H$22:H$36)+SUM('1.  LRAMVA Summary'!#REF!)*(MONTH($E93)-1)/12)*$H93</f>
        <v>#REF!</v>
      </c>
      <c r="O93" s="193" t="e">
        <f>(SUM('1.  LRAMVA Summary'!I$22:I$36)+SUM('1.  LRAMVA Summary'!#REF!)*(MONTH($E93)-1)/12)*$H93</f>
        <v>#REF!</v>
      </c>
      <c r="P93" s="193"/>
      <c r="Q93" s="194" t="e">
        <f t="shared" si="37"/>
        <v>#REF!</v>
      </c>
    </row>
    <row r="94" spans="2:17" s="16" customFormat="1" ht="12.75" x14ac:dyDescent="0.2">
      <c r="B94" s="231"/>
      <c r="D94" s="3"/>
      <c r="E94" s="190">
        <v>42461</v>
      </c>
      <c r="F94" s="190" t="s">
        <v>380</v>
      </c>
      <c r="G94" s="191" t="s">
        <v>90</v>
      </c>
      <c r="H94" s="192">
        <f>$C$37/12</f>
        <v>9.1666666666666665E-4</v>
      </c>
      <c r="I94" s="193" t="e">
        <f>(SUM('1.  LRAMVA Summary'!C$22:C$36)+SUM('1.  LRAMVA Summary'!#REF!)*(MONTH($E94)-1)/12)*$H94</f>
        <v>#REF!</v>
      </c>
      <c r="J94" s="193" t="e">
        <f>(SUM('1.  LRAMVA Summary'!D$22:D$36)+SUM('1.  LRAMVA Summary'!#REF!)*(MONTH($E94)-1)/12)*$H94</f>
        <v>#REF!</v>
      </c>
      <c r="K94" s="193" t="e">
        <f>(SUM('1.  LRAMVA Summary'!E$22:E$36)+SUM('1.  LRAMVA Summary'!#REF!)*(MONTH($E94)-1)/12)*$H94</f>
        <v>#REF!</v>
      </c>
      <c r="L94" s="193" t="e">
        <f>(SUM('1.  LRAMVA Summary'!F$22:F$36)+SUM('1.  LRAMVA Summary'!#REF!)*(MONTH($E94)-1)/12)*$H94</f>
        <v>#REF!</v>
      </c>
      <c r="M94" s="193" t="e">
        <f>(SUM('1.  LRAMVA Summary'!G$22:G$36)+SUM('1.  LRAMVA Summary'!#REF!)*(MONTH($E94)-1)/12)*$H94</f>
        <v>#REF!</v>
      </c>
      <c r="N94" s="193" t="e">
        <f>(SUM('1.  LRAMVA Summary'!H$22:H$36)+SUM('1.  LRAMVA Summary'!#REF!)*(MONTH($E94)-1)/12)*$H94</f>
        <v>#REF!</v>
      </c>
      <c r="O94" s="193" t="e">
        <f>(SUM('1.  LRAMVA Summary'!I$22:I$36)+SUM('1.  LRAMVA Summary'!#REF!)*(MONTH($E94)-1)/12)*$H94</f>
        <v>#REF!</v>
      </c>
      <c r="P94" s="193"/>
      <c r="Q94" s="194" t="e">
        <f t="shared" si="37"/>
        <v>#REF!</v>
      </c>
    </row>
    <row r="95" spans="2:17" s="3" customFormat="1" ht="12.75" x14ac:dyDescent="0.2">
      <c r="B95" s="59"/>
      <c r="E95" s="190">
        <v>42491</v>
      </c>
      <c r="F95" s="190" t="s">
        <v>380</v>
      </c>
      <c r="G95" s="191" t="s">
        <v>90</v>
      </c>
      <c r="H95" s="192">
        <f t="shared" ref="H95:H96" si="38">$C$37/12</f>
        <v>9.1666666666666665E-4</v>
      </c>
      <c r="I95" s="193" t="e">
        <f>(SUM('1.  LRAMVA Summary'!C$22:C$36)+SUM('1.  LRAMVA Summary'!#REF!)*(MONTH($E95)-1)/12)*$H95</f>
        <v>#REF!</v>
      </c>
      <c r="J95" s="193" t="e">
        <f>(SUM('1.  LRAMVA Summary'!D$22:D$36)+SUM('1.  LRAMVA Summary'!#REF!)*(MONTH($E95)-1)/12)*$H95</f>
        <v>#REF!</v>
      </c>
      <c r="K95" s="193" t="e">
        <f>(SUM('1.  LRAMVA Summary'!E$22:E$36)+SUM('1.  LRAMVA Summary'!#REF!)*(MONTH($E95)-1)/12)*$H95</f>
        <v>#REF!</v>
      </c>
      <c r="L95" s="193" t="e">
        <f>(SUM('1.  LRAMVA Summary'!F$22:F$36)+SUM('1.  LRAMVA Summary'!#REF!)*(MONTH($E95)-1)/12)*$H95</f>
        <v>#REF!</v>
      </c>
      <c r="M95" s="193" t="e">
        <f>(SUM('1.  LRAMVA Summary'!G$22:G$36)+SUM('1.  LRAMVA Summary'!#REF!)*(MONTH($E95)-1)/12)*$H95</f>
        <v>#REF!</v>
      </c>
      <c r="N95" s="193" t="e">
        <f>(SUM('1.  LRAMVA Summary'!H$22:H$36)+SUM('1.  LRAMVA Summary'!#REF!)*(MONTH($E95)-1)/12)*$H95</f>
        <v>#REF!</v>
      </c>
      <c r="O95" s="193" t="e">
        <f>(SUM('1.  LRAMVA Summary'!I$22:I$36)+SUM('1.  LRAMVA Summary'!#REF!)*(MONTH($E95)-1)/12)*$H95</f>
        <v>#REF!</v>
      </c>
      <c r="P95" s="193"/>
      <c r="Q95" s="194" t="e">
        <f t="shared" si="37"/>
        <v>#REF!</v>
      </c>
    </row>
    <row r="96" spans="2:17" s="15" customFormat="1" ht="12.75" x14ac:dyDescent="0.2">
      <c r="B96" s="230"/>
      <c r="D96" s="3"/>
      <c r="E96" s="190">
        <v>42522</v>
      </c>
      <c r="F96" s="190" t="s">
        <v>380</v>
      </c>
      <c r="G96" s="191" t="s">
        <v>90</v>
      </c>
      <c r="H96" s="192">
        <f t="shared" si="38"/>
        <v>9.1666666666666665E-4</v>
      </c>
      <c r="I96" s="193" t="e">
        <f>(SUM('1.  LRAMVA Summary'!C$22:C$36)+SUM('1.  LRAMVA Summary'!#REF!)*(MONTH($E96)-1)/12)*$H96</f>
        <v>#REF!</v>
      </c>
      <c r="J96" s="193" t="e">
        <f>(SUM('1.  LRAMVA Summary'!D$22:D$36)+SUM('1.  LRAMVA Summary'!#REF!)*(MONTH($E96)-1)/12)*$H96</f>
        <v>#REF!</v>
      </c>
      <c r="K96" s="193" t="e">
        <f>(SUM('1.  LRAMVA Summary'!E$22:E$36)+SUM('1.  LRAMVA Summary'!#REF!)*(MONTH($E96)-1)/12)*$H96</f>
        <v>#REF!</v>
      </c>
      <c r="L96" s="193" t="e">
        <f>(SUM('1.  LRAMVA Summary'!F$22:F$36)+SUM('1.  LRAMVA Summary'!#REF!)*(MONTH($E96)-1)/12)*$H96</f>
        <v>#REF!</v>
      </c>
      <c r="M96" s="193" t="e">
        <f>(SUM('1.  LRAMVA Summary'!G$22:G$36)+SUM('1.  LRAMVA Summary'!#REF!)*(MONTH($E96)-1)/12)*$H96</f>
        <v>#REF!</v>
      </c>
      <c r="N96" s="193" t="e">
        <f>(SUM('1.  LRAMVA Summary'!H$22:H$36)+SUM('1.  LRAMVA Summary'!#REF!)*(MONTH($E96)-1)/12)*$H96</f>
        <v>#REF!</v>
      </c>
      <c r="O96" s="193" t="e">
        <f>(SUM('1.  LRAMVA Summary'!I$22:I$36)+SUM('1.  LRAMVA Summary'!#REF!)*(MONTH($E96)-1)/12)*$H96</f>
        <v>#REF!</v>
      </c>
      <c r="P96" s="193"/>
      <c r="Q96" s="194" t="e">
        <f t="shared" si="37"/>
        <v>#REF!</v>
      </c>
    </row>
    <row r="97" spans="2:17" s="3" customFormat="1" ht="12.75" x14ac:dyDescent="0.2">
      <c r="B97" s="59"/>
      <c r="E97" s="190">
        <v>42552</v>
      </c>
      <c r="F97" s="190" t="s">
        <v>380</v>
      </c>
      <c r="G97" s="191" t="s">
        <v>92</v>
      </c>
      <c r="H97" s="192">
        <f>$C$38/12</f>
        <v>9.1666666666666665E-4</v>
      </c>
      <c r="I97" s="193" t="e">
        <f>(SUM('1.  LRAMVA Summary'!C$22:C$36)+SUM('1.  LRAMVA Summary'!#REF!)*(MONTH($E97)-1)/12)*$H97</f>
        <v>#REF!</v>
      </c>
      <c r="J97" s="193" t="e">
        <f>(SUM('1.  LRAMVA Summary'!D$22:D$36)+SUM('1.  LRAMVA Summary'!#REF!)*(MONTH($E97)-1)/12)*$H97</f>
        <v>#REF!</v>
      </c>
      <c r="K97" s="193" t="e">
        <f>(SUM('1.  LRAMVA Summary'!E$22:E$36)+SUM('1.  LRAMVA Summary'!#REF!)*(MONTH($E97)-1)/12)*$H97</f>
        <v>#REF!</v>
      </c>
      <c r="L97" s="193" t="e">
        <f>(SUM('1.  LRAMVA Summary'!F$22:F$36)+SUM('1.  LRAMVA Summary'!#REF!)*(MONTH($E97)-1)/12)*$H97</f>
        <v>#REF!</v>
      </c>
      <c r="M97" s="193" t="e">
        <f>(SUM('1.  LRAMVA Summary'!G$22:G$36)+SUM('1.  LRAMVA Summary'!#REF!)*(MONTH($E97)-1)/12)*$H97</f>
        <v>#REF!</v>
      </c>
      <c r="N97" s="193" t="e">
        <f>(SUM('1.  LRAMVA Summary'!H$22:H$36)+SUM('1.  LRAMVA Summary'!#REF!)*(MONTH($E97)-1)/12)*$H97</f>
        <v>#REF!</v>
      </c>
      <c r="O97" s="193" t="e">
        <f>(SUM('1.  LRAMVA Summary'!I$22:I$36)+SUM('1.  LRAMVA Summary'!#REF!)*(MONTH($E97)-1)/12)*$H97</f>
        <v>#REF!</v>
      </c>
      <c r="P97" s="193"/>
      <c r="Q97" s="194" t="e">
        <f t="shared" si="37"/>
        <v>#REF!</v>
      </c>
    </row>
    <row r="98" spans="2:17" s="3" customFormat="1" ht="12.75" x14ac:dyDescent="0.2">
      <c r="B98" s="59"/>
      <c r="E98" s="190">
        <v>42583</v>
      </c>
      <c r="F98" s="190" t="s">
        <v>380</v>
      </c>
      <c r="G98" s="191" t="s">
        <v>92</v>
      </c>
      <c r="H98" s="192">
        <f t="shared" ref="H98:H99" si="39">$C$38/12</f>
        <v>9.1666666666666665E-4</v>
      </c>
      <c r="I98" s="193" t="e">
        <f>(SUM('1.  LRAMVA Summary'!C$22:C$36)+SUM('1.  LRAMVA Summary'!#REF!)*(MONTH($E98)-1)/12)*$H98</f>
        <v>#REF!</v>
      </c>
      <c r="J98" s="193" t="e">
        <f>(SUM('1.  LRAMVA Summary'!D$22:D$36)+SUM('1.  LRAMVA Summary'!#REF!)*(MONTH($E98)-1)/12)*$H98</f>
        <v>#REF!</v>
      </c>
      <c r="K98" s="193" t="e">
        <f>(SUM('1.  LRAMVA Summary'!E$22:E$36)+SUM('1.  LRAMVA Summary'!#REF!)*(MONTH($E98)-1)/12)*$H98</f>
        <v>#REF!</v>
      </c>
      <c r="L98" s="193" t="e">
        <f>(SUM('1.  LRAMVA Summary'!F$22:F$36)+SUM('1.  LRAMVA Summary'!#REF!)*(MONTH($E98)-1)/12)*$H98</f>
        <v>#REF!</v>
      </c>
      <c r="M98" s="193" t="e">
        <f>(SUM('1.  LRAMVA Summary'!G$22:G$36)+SUM('1.  LRAMVA Summary'!#REF!)*(MONTH($E98)-1)/12)*$H98</f>
        <v>#REF!</v>
      </c>
      <c r="N98" s="193" t="e">
        <f>(SUM('1.  LRAMVA Summary'!H$22:H$36)+SUM('1.  LRAMVA Summary'!#REF!)*(MONTH($E98)-1)/12)*$H98</f>
        <v>#REF!</v>
      </c>
      <c r="O98" s="193" t="e">
        <f>(SUM('1.  LRAMVA Summary'!I$22:I$36)+SUM('1.  LRAMVA Summary'!#REF!)*(MONTH($E98)-1)/12)*$H98</f>
        <v>#REF!</v>
      </c>
      <c r="P98" s="193"/>
      <c r="Q98" s="194" t="e">
        <f t="shared" si="37"/>
        <v>#REF!</v>
      </c>
    </row>
    <row r="99" spans="2:17" s="3" customFormat="1" ht="12.75" x14ac:dyDescent="0.2">
      <c r="B99" s="59"/>
      <c r="E99" s="190">
        <v>42614</v>
      </c>
      <c r="F99" s="190" t="s">
        <v>380</v>
      </c>
      <c r="G99" s="191" t="s">
        <v>92</v>
      </c>
      <c r="H99" s="192">
        <f t="shared" si="39"/>
        <v>9.1666666666666665E-4</v>
      </c>
      <c r="I99" s="193" t="e">
        <f>(SUM('1.  LRAMVA Summary'!C$22:C$36)+SUM('1.  LRAMVA Summary'!#REF!)*(MONTH($E99)-1)/12)*$H99</f>
        <v>#REF!</v>
      </c>
      <c r="J99" s="193" t="e">
        <f>(SUM('1.  LRAMVA Summary'!D$22:D$36)+SUM('1.  LRAMVA Summary'!#REF!)*(MONTH($E99)-1)/12)*$H99</f>
        <v>#REF!</v>
      </c>
      <c r="K99" s="193" t="e">
        <f>(SUM('1.  LRAMVA Summary'!E$22:E$36)+SUM('1.  LRAMVA Summary'!#REF!)*(MONTH($E99)-1)/12)*$H99</f>
        <v>#REF!</v>
      </c>
      <c r="L99" s="193" t="e">
        <f>(SUM('1.  LRAMVA Summary'!F$22:F$36)+SUM('1.  LRAMVA Summary'!#REF!)*(MONTH($E99)-1)/12)*$H99</f>
        <v>#REF!</v>
      </c>
      <c r="M99" s="193" t="e">
        <f>(SUM('1.  LRAMVA Summary'!G$22:G$36)+SUM('1.  LRAMVA Summary'!#REF!)*(MONTH($E99)-1)/12)*$H99</f>
        <v>#REF!</v>
      </c>
      <c r="N99" s="193" t="e">
        <f>(SUM('1.  LRAMVA Summary'!H$22:H$36)+SUM('1.  LRAMVA Summary'!#REF!)*(MONTH($E99)-1)/12)*$H99</f>
        <v>#REF!</v>
      </c>
      <c r="O99" s="193" t="e">
        <f>(SUM('1.  LRAMVA Summary'!I$22:I$36)+SUM('1.  LRAMVA Summary'!#REF!)*(MONTH($E99)-1)/12)*$H99</f>
        <v>#REF!</v>
      </c>
      <c r="P99" s="193"/>
      <c r="Q99" s="194" t="e">
        <f t="shared" si="37"/>
        <v>#REF!</v>
      </c>
    </row>
    <row r="100" spans="2:17" s="3" customFormat="1" ht="12.75" x14ac:dyDescent="0.2">
      <c r="B100" s="59"/>
      <c r="E100" s="190">
        <v>42644</v>
      </c>
      <c r="F100" s="190" t="s">
        <v>380</v>
      </c>
      <c r="G100" s="191" t="s">
        <v>93</v>
      </c>
      <c r="H100" s="192">
        <f>C39/12</f>
        <v>9.1666666666666665E-4</v>
      </c>
      <c r="I100" s="193" t="e">
        <f>(SUM('1.  LRAMVA Summary'!C$22:C$36)+SUM('1.  LRAMVA Summary'!#REF!)*(MONTH($E100)-1)/12)*$H100</f>
        <v>#REF!</v>
      </c>
      <c r="J100" s="193" t="e">
        <f>(SUM('1.  LRAMVA Summary'!D$22:D$36)+SUM('1.  LRAMVA Summary'!#REF!)*(MONTH($E100)-1)/12)*$H100</f>
        <v>#REF!</v>
      </c>
      <c r="K100" s="193" t="e">
        <f>(SUM('1.  LRAMVA Summary'!E$22:E$36)+SUM('1.  LRAMVA Summary'!#REF!)*(MONTH($E100)-1)/12)*$H100</f>
        <v>#REF!</v>
      </c>
      <c r="L100" s="193" t="e">
        <f>(SUM('1.  LRAMVA Summary'!F$22:F$36)+SUM('1.  LRAMVA Summary'!#REF!)*(MONTH($E100)-1)/12)*$H100</f>
        <v>#REF!</v>
      </c>
      <c r="M100" s="193" t="e">
        <f>(SUM('1.  LRAMVA Summary'!G$22:G$36)+SUM('1.  LRAMVA Summary'!#REF!)*(MONTH($E100)-1)/12)*$H100</f>
        <v>#REF!</v>
      </c>
      <c r="N100" s="193" t="e">
        <f>(SUM('1.  LRAMVA Summary'!H$22:H$36)+SUM('1.  LRAMVA Summary'!#REF!)*(MONTH($E100)-1)/12)*$H100</f>
        <v>#REF!</v>
      </c>
      <c r="O100" s="193" t="e">
        <f>(SUM('1.  LRAMVA Summary'!I$22:I$36)+SUM('1.  LRAMVA Summary'!#REF!)*(MONTH($E100)-1)/12)*$H100</f>
        <v>#REF!</v>
      </c>
      <c r="P100" s="193"/>
      <c r="Q100" s="194" t="e">
        <f t="shared" si="37"/>
        <v>#REF!</v>
      </c>
    </row>
    <row r="101" spans="2:17" s="3" customFormat="1" ht="12.75" x14ac:dyDescent="0.2">
      <c r="B101" s="59"/>
      <c r="E101" s="190">
        <v>42675</v>
      </c>
      <c r="F101" s="190" t="s">
        <v>380</v>
      </c>
      <c r="G101" s="191" t="s">
        <v>93</v>
      </c>
      <c r="H101" s="192">
        <f t="shared" ref="H101:H102" si="40">C40/12</f>
        <v>0</v>
      </c>
      <c r="I101" s="193" t="e">
        <f>(SUM('1.  LRAMVA Summary'!C$22:C$36)+SUM('1.  LRAMVA Summary'!#REF!)*(MONTH($E101)-1)/12)*$H101</f>
        <v>#REF!</v>
      </c>
      <c r="J101" s="193" t="e">
        <f>(SUM('1.  LRAMVA Summary'!D$22:D$36)+SUM('1.  LRAMVA Summary'!#REF!)*(MONTH($E101)-1)/12)*$H101</f>
        <v>#REF!</v>
      </c>
      <c r="K101" s="193" t="e">
        <f>(SUM('1.  LRAMVA Summary'!E$22:E$36)+SUM('1.  LRAMVA Summary'!#REF!)*(MONTH($E101)-1)/12)*$H101</f>
        <v>#REF!</v>
      </c>
      <c r="L101" s="193" t="e">
        <f>(SUM('1.  LRAMVA Summary'!F$22:F$36)+SUM('1.  LRAMVA Summary'!#REF!)*(MONTH($E101)-1)/12)*$H101</f>
        <v>#REF!</v>
      </c>
      <c r="M101" s="193" t="e">
        <f>(SUM('1.  LRAMVA Summary'!G$22:G$36)+SUM('1.  LRAMVA Summary'!#REF!)*(MONTH($E101)-1)/12)*$H101</f>
        <v>#REF!</v>
      </c>
      <c r="N101" s="193" t="e">
        <f>(SUM('1.  LRAMVA Summary'!H$22:H$36)+SUM('1.  LRAMVA Summary'!#REF!)*(MONTH($E101)-1)/12)*$H101</f>
        <v>#REF!</v>
      </c>
      <c r="O101" s="193" t="e">
        <f>(SUM('1.  LRAMVA Summary'!I$22:I$36)+SUM('1.  LRAMVA Summary'!#REF!)*(MONTH($E101)-1)/12)*$H101</f>
        <v>#REF!</v>
      </c>
      <c r="P101" s="193"/>
      <c r="Q101" s="194" t="e">
        <f t="shared" si="37"/>
        <v>#REF!</v>
      </c>
    </row>
    <row r="102" spans="2:17" s="3" customFormat="1" ht="12.75" x14ac:dyDescent="0.2">
      <c r="B102" s="59"/>
      <c r="E102" s="190">
        <v>42705</v>
      </c>
      <c r="F102" s="190" t="s">
        <v>380</v>
      </c>
      <c r="G102" s="191" t="s">
        <v>93</v>
      </c>
      <c r="H102" s="192">
        <f t="shared" si="40"/>
        <v>0</v>
      </c>
      <c r="I102" s="193" t="e">
        <f>(SUM('1.  LRAMVA Summary'!C$22:C$36)+SUM('1.  LRAMVA Summary'!#REF!)*(MONTH($E102)-1)/12)*$H102</f>
        <v>#REF!</v>
      </c>
      <c r="J102" s="193" t="e">
        <f>(SUM('1.  LRAMVA Summary'!D$22:D$36)+SUM('1.  LRAMVA Summary'!#REF!)*(MONTH($E102)-1)/12)*$H102</f>
        <v>#REF!</v>
      </c>
      <c r="K102" s="193" t="e">
        <f>(SUM('1.  LRAMVA Summary'!E$22:E$36)+SUM('1.  LRAMVA Summary'!#REF!)*(MONTH($E102)-1)/12)*$H102</f>
        <v>#REF!</v>
      </c>
      <c r="L102" s="193" t="e">
        <f>(SUM('1.  LRAMVA Summary'!F$22:F$36)+SUM('1.  LRAMVA Summary'!#REF!)*(MONTH($E102)-1)/12)*$H102</f>
        <v>#REF!</v>
      </c>
      <c r="M102" s="193" t="e">
        <f>(SUM('1.  LRAMVA Summary'!G$22:G$36)+SUM('1.  LRAMVA Summary'!#REF!)*(MONTH($E102)-1)/12)*$H102</f>
        <v>#REF!</v>
      </c>
      <c r="N102" s="193" t="e">
        <f>(SUM('1.  LRAMVA Summary'!H$22:H$36)+SUM('1.  LRAMVA Summary'!#REF!)*(MONTH($E102)-1)/12)*$H102</f>
        <v>#REF!</v>
      </c>
      <c r="O102" s="193" t="e">
        <f>(SUM('1.  LRAMVA Summary'!I$22:I$36)+SUM('1.  LRAMVA Summary'!#REF!)*(MONTH($E102)-1)/12)*$H102</f>
        <v>#REF!</v>
      </c>
      <c r="P102" s="193"/>
      <c r="Q102" s="194" t="e">
        <f t="shared" si="37"/>
        <v>#REF!</v>
      </c>
    </row>
    <row r="103" spans="2:17" s="3" customFormat="1" ht="13.5" thickBot="1" x14ac:dyDescent="0.25">
      <c r="B103" s="59"/>
      <c r="E103" s="204" t="s">
        <v>402</v>
      </c>
      <c r="F103" s="204"/>
      <c r="G103" s="205"/>
      <c r="H103" s="206"/>
      <c r="I103" s="207" t="e">
        <f>SUM(I90:I102)</f>
        <v>#REF!</v>
      </c>
      <c r="J103" s="207" t="e">
        <f>SUM(J90:J102)</f>
        <v>#REF!</v>
      </c>
      <c r="K103" s="207" t="e">
        <f t="shared" ref="K103:P103" si="41">SUM(K90:K102)</f>
        <v>#REF!</v>
      </c>
      <c r="L103" s="207" t="e">
        <f t="shared" si="41"/>
        <v>#REF!</v>
      </c>
      <c r="M103" s="207" t="e">
        <f t="shared" si="41"/>
        <v>#REF!</v>
      </c>
      <c r="N103" s="207" t="e">
        <f t="shared" si="41"/>
        <v>#REF!</v>
      </c>
      <c r="O103" s="207" t="e">
        <f t="shared" si="41"/>
        <v>#REF!</v>
      </c>
      <c r="P103" s="207">
        <f t="shared" si="41"/>
        <v>0</v>
      </c>
      <c r="Q103" s="207" t="e">
        <f>SUM(Q90:Q102)</f>
        <v>#REF!</v>
      </c>
    </row>
    <row r="104" spans="2:17" s="3" customFormat="1" ht="13.5" thickTop="1" x14ac:dyDescent="0.2">
      <c r="B104" s="59"/>
      <c r="E104" s="239" t="s">
        <v>91</v>
      </c>
      <c r="F104" s="239"/>
      <c r="G104" s="240"/>
      <c r="H104" s="241"/>
      <c r="I104" s="242"/>
      <c r="J104" s="242"/>
      <c r="K104" s="242"/>
      <c r="L104" s="242"/>
      <c r="M104" s="242"/>
      <c r="N104" s="242"/>
      <c r="O104" s="242"/>
      <c r="P104" s="242"/>
      <c r="Q104" s="243"/>
    </row>
    <row r="105" spans="2:17" s="3" customFormat="1" ht="12.75" x14ac:dyDescent="0.2">
      <c r="B105" s="59"/>
      <c r="E105" s="200" t="s">
        <v>397</v>
      </c>
      <c r="F105" s="200"/>
      <c r="G105" s="201"/>
      <c r="H105" s="202"/>
      <c r="I105" s="203" t="e">
        <f>I103+I104</f>
        <v>#REF!</v>
      </c>
      <c r="J105" s="203" t="e">
        <f t="shared" ref="J105" si="42">J103+J104</f>
        <v>#REF!</v>
      </c>
      <c r="K105" s="203" t="e">
        <f t="shared" ref="K105" si="43">K103+K104</f>
        <v>#REF!</v>
      </c>
      <c r="L105" s="203" t="e">
        <f t="shared" ref="L105" si="44">L103+L104</f>
        <v>#REF!</v>
      </c>
      <c r="M105" s="203" t="e">
        <f t="shared" ref="M105" si="45">M103+M104</f>
        <v>#REF!</v>
      </c>
      <c r="N105" s="203" t="e">
        <f t="shared" ref="N105" si="46">N103+N104</f>
        <v>#REF!</v>
      </c>
      <c r="O105" s="203" t="e">
        <f t="shared" ref="O105" si="47">O103+O104</f>
        <v>#REF!</v>
      </c>
      <c r="P105" s="203">
        <f t="shared" ref="P105" si="48">P103+P104</f>
        <v>0</v>
      </c>
      <c r="Q105" s="203" t="e">
        <f t="shared" ref="Q105" si="49">Q103+Q104</f>
        <v>#REF!</v>
      </c>
    </row>
    <row r="106" spans="2:17" s="3" customFormat="1" ht="12.75" x14ac:dyDescent="0.2">
      <c r="B106" s="59"/>
      <c r="E106" s="190">
        <v>42736</v>
      </c>
      <c r="F106" s="190" t="s">
        <v>381</v>
      </c>
      <c r="G106" s="191" t="s">
        <v>89</v>
      </c>
      <c r="H106" s="498">
        <f>$C$40/12</f>
        <v>0</v>
      </c>
      <c r="I106" s="193" t="e">
        <f>(SUM('1.  LRAMVA Summary'!C$22:C$36)+SUM('1.  LRAMVA Summary'!#REF!)*(MONTH($E106)-1)/12)*$H106</f>
        <v>#REF!</v>
      </c>
      <c r="J106" s="193" t="e">
        <f>(SUM('1.  LRAMVA Summary'!D$22:D$36)+SUM('1.  LRAMVA Summary'!#REF!)*(MONTH($E106)-1)/12)*$H106</f>
        <v>#REF!</v>
      </c>
      <c r="K106" s="193" t="e">
        <f>(SUM('1.  LRAMVA Summary'!E$22:E$36)+SUM('1.  LRAMVA Summary'!#REF!)*(MONTH($E106)-1)/12)*$H106</f>
        <v>#REF!</v>
      </c>
      <c r="L106" s="193" t="e">
        <f>(SUM('1.  LRAMVA Summary'!F$22:F$36)+SUM('1.  LRAMVA Summary'!#REF!)*(MONTH($E106)-1)/12)*$H106</f>
        <v>#REF!</v>
      </c>
      <c r="M106" s="193" t="e">
        <f>(SUM('1.  LRAMVA Summary'!G$22:G$36)+SUM('1.  LRAMVA Summary'!#REF!)*(MONTH($E106)-1)/12)*$H106</f>
        <v>#REF!</v>
      </c>
      <c r="N106" s="193" t="e">
        <f>(SUM('1.  LRAMVA Summary'!H$22:H$36)+SUM('1.  LRAMVA Summary'!#REF!)*(MONTH($E106)-1)/12)*$H106</f>
        <v>#REF!</v>
      </c>
      <c r="O106" s="193" t="e">
        <f>(SUM('1.  LRAMVA Summary'!I$22:I$36)+SUM('1.  LRAMVA Summary'!#REF!)*(MONTH($E106)-1)/12)*$H106</f>
        <v>#REF!</v>
      </c>
      <c r="P106" s="193"/>
      <c r="Q106" s="194" t="e">
        <f>SUM(I106:P106)</f>
        <v>#REF!</v>
      </c>
    </row>
    <row r="107" spans="2:17" s="3" customFormat="1" ht="12.75" x14ac:dyDescent="0.2">
      <c r="B107" s="59"/>
      <c r="E107" s="190">
        <v>42767</v>
      </c>
      <c r="F107" s="190" t="s">
        <v>381</v>
      </c>
      <c r="G107" s="191" t="s">
        <v>89</v>
      </c>
      <c r="H107" s="498">
        <f t="shared" ref="H107:H108" si="50">$C$40/12</f>
        <v>0</v>
      </c>
      <c r="I107" s="193" t="e">
        <f>(SUM('1.  LRAMVA Summary'!C$22:C$36)+SUM('1.  LRAMVA Summary'!#REF!)*(MONTH($E107)-1)/12)*$H107</f>
        <v>#REF!</v>
      </c>
      <c r="J107" s="193" t="e">
        <f>(SUM('1.  LRAMVA Summary'!D$22:D$36)+SUM('1.  LRAMVA Summary'!#REF!)*(MONTH($E107)-1)/12)*$H107</f>
        <v>#REF!</v>
      </c>
      <c r="K107" s="193" t="e">
        <f>(SUM('1.  LRAMVA Summary'!E$22:E$36)+SUM('1.  LRAMVA Summary'!#REF!)*(MONTH($E107)-1)/12)*$H107</f>
        <v>#REF!</v>
      </c>
      <c r="L107" s="193" t="e">
        <f>(SUM('1.  LRAMVA Summary'!F$22:F$36)+SUM('1.  LRAMVA Summary'!#REF!)*(MONTH($E107)-1)/12)*$H107</f>
        <v>#REF!</v>
      </c>
      <c r="M107" s="193" t="e">
        <f>(SUM('1.  LRAMVA Summary'!G$22:G$36)+SUM('1.  LRAMVA Summary'!#REF!)*(MONTH($E107)-1)/12)*$H107</f>
        <v>#REF!</v>
      </c>
      <c r="N107" s="193" t="e">
        <f>(SUM('1.  LRAMVA Summary'!H$22:H$36)+SUM('1.  LRAMVA Summary'!#REF!)*(MONTH($E107)-1)/12)*$H107</f>
        <v>#REF!</v>
      </c>
      <c r="O107" s="193" t="e">
        <f>(SUM('1.  LRAMVA Summary'!I$22:I$36)+SUM('1.  LRAMVA Summary'!#REF!)*(MONTH($E107)-1)/12)*$H107</f>
        <v>#REF!</v>
      </c>
      <c r="P107" s="193"/>
      <c r="Q107" s="194" t="e">
        <f t="shared" ref="Q107:Q117" si="51">SUM(I107:P107)</f>
        <v>#REF!</v>
      </c>
    </row>
    <row r="108" spans="2:17" s="3" customFormat="1" ht="12.75" x14ac:dyDescent="0.2">
      <c r="B108" s="59"/>
      <c r="E108" s="190">
        <v>42795</v>
      </c>
      <c r="F108" s="190" t="s">
        <v>381</v>
      </c>
      <c r="G108" s="191" t="s">
        <v>89</v>
      </c>
      <c r="H108" s="498">
        <f t="shared" si="50"/>
        <v>0</v>
      </c>
      <c r="I108" s="193" t="e">
        <f>(SUM('1.  LRAMVA Summary'!C$22:C$36)+SUM('1.  LRAMVA Summary'!#REF!)*(MONTH($E108)-1)/12)*$H108</f>
        <v>#REF!</v>
      </c>
      <c r="J108" s="193" t="e">
        <f>(SUM('1.  LRAMVA Summary'!D$22:D$36)+SUM('1.  LRAMVA Summary'!#REF!)*(MONTH($E108)-1)/12)*$H108</f>
        <v>#REF!</v>
      </c>
      <c r="K108" s="193" t="e">
        <f>(SUM('1.  LRAMVA Summary'!E$22:E$36)+SUM('1.  LRAMVA Summary'!#REF!)*(MONTH($E108)-1)/12)*$H108</f>
        <v>#REF!</v>
      </c>
      <c r="L108" s="193" t="e">
        <f>(SUM('1.  LRAMVA Summary'!F$22:F$36)+SUM('1.  LRAMVA Summary'!#REF!)*(MONTH($E108)-1)/12)*$H108</f>
        <v>#REF!</v>
      </c>
      <c r="M108" s="193" t="e">
        <f>(SUM('1.  LRAMVA Summary'!G$22:G$36)+SUM('1.  LRAMVA Summary'!#REF!)*(MONTH($E108)-1)/12)*$H108</f>
        <v>#REF!</v>
      </c>
      <c r="N108" s="193" t="e">
        <f>(SUM('1.  LRAMVA Summary'!H$22:H$36)+SUM('1.  LRAMVA Summary'!#REF!)*(MONTH($E108)-1)/12)*$H108</f>
        <v>#REF!</v>
      </c>
      <c r="O108" s="193" t="e">
        <f>(SUM('1.  LRAMVA Summary'!I$22:I$36)+SUM('1.  LRAMVA Summary'!#REF!)*(MONTH($E108)-1)/12)*$H108</f>
        <v>#REF!</v>
      </c>
      <c r="P108" s="193"/>
      <c r="Q108" s="194" t="e">
        <f t="shared" si="51"/>
        <v>#REF!</v>
      </c>
    </row>
    <row r="109" spans="2:17" s="16" customFormat="1" ht="12.75" x14ac:dyDescent="0.2">
      <c r="B109" s="231"/>
      <c r="E109" s="190">
        <v>42826</v>
      </c>
      <c r="F109" s="190" t="s">
        <v>381</v>
      </c>
      <c r="G109" s="191" t="s">
        <v>90</v>
      </c>
      <c r="H109" s="498">
        <f>$C$41/12</f>
        <v>0</v>
      </c>
      <c r="I109" s="193" t="e">
        <f>(SUM('1.  LRAMVA Summary'!C$22:C$36)+SUM('1.  LRAMVA Summary'!#REF!)*(MONTH($E109)-1)/12)*$H109</f>
        <v>#REF!</v>
      </c>
      <c r="J109" s="193" t="e">
        <f>(SUM('1.  LRAMVA Summary'!D$22:D$36)+SUM('1.  LRAMVA Summary'!#REF!)*(MONTH($E109)-1)/12)*$H109</f>
        <v>#REF!</v>
      </c>
      <c r="K109" s="193" t="e">
        <f>(SUM('1.  LRAMVA Summary'!E$22:E$36)+SUM('1.  LRAMVA Summary'!#REF!)*(MONTH($E109)-1)/12)*$H109</f>
        <v>#REF!</v>
      </c>
      <c r="L109" s="193" t="e">
        <f>(SUM('1.  LRAMVA Summary'!F$22:F$36)+SUM('1.  LRAMVA Summary'!#REF!)*(MONTH($E109)-1)/12)*$H109</f>
        <v>#REF!</v>
      </c>
      <c r="M109" s="193" t="e">
        <f>(SUM('1.  LRAMVA Summary'!G$22:G$36)+SUM('1.  LRAMVA Summary'!#REF!)*(MONTH($E109)-1)/12)*$H109</f>
        <v>#REF!</v>
      </c>
      <c r="N109" s="193" t="e">
        <f>(SUM('1.  LRAMVA Summary'!H$22:H$36)+SUM('1.  LRAMVA Summary'!#REF!)*(MONTH($E109)-1)/12)*$H109</f>
        <v>#REF!</v>
      </c>
      <c r="O109" s="193" t="e">
        <f>(SUM('1.  LRAMVA Summary'!I$22:I$36)+SUM('1.  LRAMVA Summary'!#REF!)*(MONTH($E109)-1)/12)*$H109</f>
        <v>#REF!</v>
      </c>
      <c r="P109" s="193"/>
      <c r="Q109" s="194" t="e">
        <f t="shared" si="51"/>
        <v>#REF!</v>
      </c>
    </row>
    <row r="110" spans="2:17" s="3" customFormat="1" ht="12.75" x14ac:dyDescent="0.2">
      <c r="B110" s="59"/>
      <c r="E110" s="190">
        <v>42856</v>
      </c>
      <c r="F110" s="190" t="s">
        <v>381</v>
      </c>
      <c r="G110" s="191" t="s">
        <v>90</v>
      </c>
      <c r="H110" s="498">
        <f t="shared" ref="H110:H111" si="52">$C$41/12</f>
        <v>0</v>
      </c>
      <c r="I110" s="193" t="e">
        <f>(SUM('1.  LRAMVA Summary'!C$22:C$36)+SUM('1.  LRAMVA Summary'!#REF!)*(MONTH($E110)-1)/12)*$H110</f>
        <v>#REF!</v>
      </c>
      <c r="J110" s="193" t="e">
        <f>(SUM('1.  LRAMVA Summary'!D$22:D$36)+SUM('1.  LRAMVA Summary'!#REF!)*(MONTH($E110)-1)/12)*$H110</f>
        <v>#REF!</v>
      </c>
      <c r="K110" s="193" t="e">
        <f>(SUM('1.  LRAMVA Summary'!E$22:E$36)+SUM('1.  LRAMVA Summary'!#REF!)*(MONTH($E110)-1)/12)*$H110</f>
        <v>#REF!</v>
      </c>
      <c r="L110" s="193" t="e">
        <f>(SUM('1.  LRAMVA Summary'!F$22:F$36)+SUM('1.  LRAMVA Summary'!#REF!)*(MONTH($E110)-1)/12)*$H110</f>
        <v>#REF!</v>
      </c>
      <c r="M110" s="193" t="e">
        <f>(SUM('1.  LRAMVA Summary'!G$22:G$36)+SUM('1.  LRAMVA Summary'!#REF!)*(MONTH($E110)-1)/12)*$H110</f>
        <v>#REF!</v>
      </c>
      <c r="N110" s="193" t="e">
        <f>(SUM('1.  LRAMVA Summary'!H$22:H$36)+SUM('1.  LRAMVA Summary'!#REF!)*(MONTH($E110)-1)/12)*$H110</f>
        <v>#REF!</v>
      </c>
      <c r="O110" s="193" t="e">
        <f>(SUM('1.  LRAMVA Summary'!I$22:I$36)+SUM('1.  LRAMVA Summary'!#REF!)*(MONTH($E110)-1)/12)*$H110</f>
        <v>#REF!</v>
      </c>
      <c r="P110" s="193"/>
      <c r="Q110" s="194" t="e">
        <f t="shared" si="51"/>
        <v>#REF!</v>
      </c>
    </row>
    <row r="111" spans="2:17" s="15" customFormat="1" ht="12.75" x14ac:dyDescent="0.2">
      <c r="B111" s="230"/>
      <c r="E111" s="190">
        <v>42887</v>
      </c>
      <c r="F111" s="190" t="s">
        <v>381</v>
      </c>
      <c r="G111" s="191" t="s">
        <v>90</v>
      </c>
      <c r="H111" s="498">
        <f t="shared" si="52"/>
        <v>0</v>
      </c>
      <c r="I111" s="193" t="e">
        <f>(SUM('1.  LRAMVA Summary'!C$22:C$36)+SUM('1.  LRAMVA Summary'!#REF!)*(MONTH($E111)-1)/12)*$H111</f>
        <v>#REF!</v>
      </c>
      <c r="J111" s="193" t="e">
        <f>(SUM('1.  LRAMVA Summary'!D$22:D$36)+SUM('1.  LRAMVA Summary'!#REF!)*(MONTH($E111)-1)/12)*$H111</f>
        <v>#REF!</v>
      </c>
      <c r="K111" s="193" t="e">
        <f>(SUM('1.  LRAMVA Summary'!E$22:E$36)+SUM('1.  LRAMVA Summary'!#REF!)*(MONTH($E111)-1)/12)*$H111</f>
        <v>#REF!</v>
      </c>
      <c r="L111" s="193" t="e">
        <f>(SUM('1.  LRAMVA Summary'!F$22:F$36)+SUM('1.  LRAMVA Summary'!#REF!)*(MONTH($E111)-1)/12)*$H111</f>
        <v>#REF!</v>
      </c>
      <c r="M111" s="193" t="e">
        <f>(SUM('1.  LRAMVA Summary'!G$22:G$36)+SUM('1.  LRAMVA Summary'!#REF!)*(MONTH($E111)-1)/12)*$H111</f>
        <v>#REF!</v>
      </c>
      <c r="N111" s="193" t="e">
        <f>(SUM('1.  LRAMVA Summary'!H$22:H$36)+SUM('1.  LRAMVA Summary'!#REF!)*(MONTH($E111)-1)/12)*$H111</f>
        <v>#REF!</v>
      </c>
      <c r="O111" s="193" t="e">
        <f>(SUM('1.  LRAMVA Summary'!I$22:I$36)+SUM('1.  LRAMVA Summary'!#REF!)*(MONTH($E111)-1)/12)*$H111</f>
        <v>#REF!</v>
      </c>
      <c r="P111" s="193"/>
      <c r="Q111" s="194" t="e">
        <f t="shared" si="51"/>
        <v>#REF!</v>
      </c>
    </row>
    <row r="112" spans="2:17" s="3" customFormat="1" ht="12.75" x14ac:dyDescent="0.2">
      <c r="B112" s="59"/>
      <c r="E112" s="190">
        <v>42917</v>
      </c>
      <c r="F112" s="190" t="s">
        <v>381</v>
      </c>
      <c r="G112" s="191" t="s">
        <v>92</v>
      </c>
      <c r="H112" s="498">
        <f>$C$42/12</f>
        <v>0</v>
      </c>
      <c r="I112" s="193" t="e">
        <f>(SUM('1.  LRAMVA Summary'!C$22:C$36)+SUM('1.  LRAMVA Summary'!#REF!)*(MONTH($E112)-1)/12)*$H112</f>
        <v>#REF!</v>
      </c>
      <c r="J112" s="193" t="e">
        <f>(SUM('1.  LRAMVA Summary'!D$22:D$36)+SUM('1.  LRAMVA Summary'!#REF!)*(MONTH($E112)-1)/12)*$H112</f>
        <v>#REF!</v>
      </c>
      <c r="K112" s="193" t="e">
        <f>(SUM('1.  LRAMVA Summary'!E$22:E$36)+SUM('1.  LRAMVA Summary'!#REF!)*(MONTH($E112)-1)/12)*$H112</f>
        <v>#REF!</v>
      </c>
      <c r="L112" s="193" t="e">
        <f>(SUM('1.  LRAMVA Summary'!F$22:F$36)+SUM('1.  LRAMVA Summary'!#REF!)*(MONTH($E112)-1)/12)*$H112</f>
        <v>#REF!</v>
      </c>
      <c r="M112" s="193" t="e">
        <f>(SUM('1.  LRAMVA Summary'!G$22:G$36)+SUM('1.  LRAMVA Summary'!#REF!)*(MONTH($E112)-1)/12)*$H112</f>
        <v>#REF!</v>
      </c>
      <c r="N112" s="193" t="e">
        <f>(SUM('1.  LRAMVA Summary'!H$22:H$36)+SUM('1.  LRAMVA Summary'!#REF!)*(MONTH($E112)-1)/12)*$H112</f>
        <v>#REF!</v>
      </c>
      <c r="O112" s="193" t="e">
        <f>(SUM('1.  LRAMVA Summary'!I$22:I$36)+SUM('1.  LRAMVA Summary'!#REF!)*(MONTH($E112)-1)/12)*$H112</f>
        <v>#REF!</v>
      </c>
      <c r="P112" s="193"/>
      <c r="Q112" s="194" t="e">
        <f t="shared" si="51"/>
        <v>#REF!</v>
      </c>
    </row>
    <row r="113" spans="2:17" s="3" customFormat="1" ht="12.75" x14ac:dyDescent="0.2">
      <c r="B113" s="59"/>
      <c r="E113" s="190">
        <v>42948</v>
      </c>
      <c r="F113" s="190" t="s">
        <v>381</v>
      </c>
      <c r="G113" s="191" t="s">
        <v>92</v>
      </c>
      <c r="H113" s="498">
        <f t="shared" ref="H113:H114" si="53">$C$42/12</f>
        <v>0</v>
      </c>
      <c r="I113" s="193" t="e">
        <f>(SUM('1.  LRAMVA Summary'!C$22:C$36)+SUM('1.  LRAMVA Summary'!#REF!)*(MONTH($E113)-1)/12)*$H113</f>
        <v>#REF!</v>
      </c>
      <c r="J113" s="193" t="e">
        <f>(SUM('1.  LRAMVA Summary'!D$22:D$36)+SUM('1.  LRAMVA Summary'!#REF!)*(MONTH($E113)-1)/12)*$H113</f>
        <v>#REF!</v>
      </c>
      <c r="K113" s="193" t="e">
        <f>(SUM('1.  LRAMVA Summary'!E$22:E$36)+SUM('1.  LRAMVA Summary'!#REF!)*(MONTH($E113)-1)/12)*$H113</f>
        <v>#REF!</v>
      </c>
      <c r="L113" s="193" t="e">
        <f>(SUM('1.  LRAMVA Summary'!F$22:F$36)+SUM('1.  LRAMVA Summary'!#REF!)*(MONTH($E113)-1)/12)*$H113</f>
        <v>#REF!</v>
      </c>
      <c r="M113" s="193" t="e">
        <f>(SUM('1.  LRAMVA Summary'!G$22:G$36)+SUM('1.  LRAMVA Summary'!#REF!)*(MONTH($E113)-1)/12)*$H113</f>
        <v>#REF!</v>
      </c>
      <c r="N113" s="193" t="e">
        <f>(SUM('1.  LRAMVA Summary'!H$22:H$36)+SUM('1.  LRAMVA Summary'!#REF!)*(MONTH($E113)-1)/12)*$H113</f>
        <v>#REF!</v>
      </c>
      <c r="O113" s="193" t="e">
        <f>(SUM('1.  LRAMVA Summary'!I$22:I$36)+SUM('1.  LRAMVA Summary'!#REF!)*(MONTH($E113)-1)/12)*$H113</f>
        <v>#REF!</v>
      </c>
      <c r="P113" s="193"/>
      <c r="Q113" s="194" t="e">
        <f t="shared" si="51"/>
        <v>#REF!</v>
      </c>
    </row>
    <row r="114" spans="2:17" s="3" customFormat="1" ht="12.75" x14ac:dyDescent="0.2">
      <c r="B114" s="59"/>
      <c r="E114" s="190">
        <v>42979</v>
      </c>
      <c r="F114" s="190" t="s">
        <v>381</v>
      </c>
      <c r="G114" s="191" t="s">
        <v>92</v>
      </c>
      <c r="H114" s="498">
        <f t="shared" si="53"/>
        <v>0</v>
      </c>
      <c r="I114" s="193" t="e">
        <f>(SUM('1.  LRAMVA Summary'!C$22:C$36)+SUM('1.  LRAMVA Summary'!#REF!)*(MONTH($E114)-1)/12)*$H114</f>
        <v>#REF!</v>
      </c>
      <c r="J114" s="193" t="e">
        <f>(SUM('1.  LRAMVA Summary'!D$22:D$36)+SUM('1.  LRAMVA Summary'!#REF!)*(MONTH($E114)-1)/12)*$H114</f>
        <v>#REF!</v>
      </c>
      <c r="K114" s="193" t="e">
        <f>(SUM('1.  LRAMVA Summary'!E$22:E$36)+SUM('1.  LRAMVA Summary'!#REF!)*(MONTH($E114)-1)/12)*$H114</f>
        <v>#REF!</v>
      </c>
      <c r="L114" s="193" t="e">
        <f>(SUM('1.  LRAMVA Summary'!F$22:F$36)+SUM('1.  LRAMVA Summary'!#REF!)*(MONTH($E114)-1)/12)*$H114</f>
        <v>#REF!</v>
      </c>
      <c r="M114" s="193" t="e">
        <f>(SUM('1.  LRAMVA Summary'!G$22:G$36)+SUM('1.  LRAMVA Summary'!#REF!)*(MONTH($E114)-1)/12)*$H114</f>
        <v>#REF!</v>
      </c>
      <c r="N114" s="193" t="e">
        <f>(SUM('1.  LRAMVA Summary'!H$22:H$36)+SUM('1.  LRAMVA Summary'!#REF!)*(MONTH($E114)-1)/12)*$H114</f>
        <v>#REF!</v>
      </c>
      <c r="O114" s="193" t="e">
        <f>(SUM('1.  LRAMVA Summary'!I$22:I$36)+SUM('1.  LRAMVA Summary'!#REF!)*(MONTH($E114)-1)/12)*$H114</f>
        <v>#REF!</v>
      </c>
      <c r="P114" s="193"/>
      <c r="Q114" s="194" t="e">
        <f t="shared" si="51"/>
        <v>#REF!</v>
      </c>
    </row>
    <row r="115" spans="2:17" s="3" customFormat="1" ht="12.75" x14ac:dyDescent="0.2">
      <c r="B115" s="59"/>
      <c r="E115" s="190">
        <v>43009</v>
      </c>
      <c r="F115" s="190" t="s">
        <v>381</v>
      </c>
      <c r="G115" s="191" t="s">
        <v>93</v>
      </c>
      <c r="H115" s="498">
        <f>$C$43/12</f>
        <v>0</v>
      </c>
      <c r="I115" s="193" t="e">
        <f>(SUM('1.  LRAMVA Summary'!C$22:C$36)+SUM('1.  LRAMVA Summary'!#REF!)*(MONTH($E115)-1)/12)*$H115</f>
        <v>#REF!</v>
      </c>
      <c r="J115" s="193" t="e">
        <f>(SUM('1.  LRAMVA Summary'!D$22:D$36)+SUM('1.  LRAMVA Summary'!#REF!)*(MONTH($E115)-1)/12)*$H115</f>
        <v>#REF!</v>
      </c>
      <c r="K115" s="193" t="e">
        <f>(SUM('1.  LRAMVA Summary'!E$22:E$36)+SUM('1.  LRAMVA Summary'!#REF!)*(MONTH($E115)-1)/12)*$H115</f>
        <v>#REF!</v>
      </c>
      <c r="L115" s="193" t="e">
        <f>(SUM('1.  LRAMVA Summary'!F$22:F$36)+SUM('1.  LRAMVA Summary'!#REF!)*(MONTH($E115)-1)/12)*$H115</f>
        <v>#REF!</v>
      </c>
      <c r="M115" s="193" t="e">
        <f>(SUM('1.  LRAMVA Summary'!G$22:G$36)+SUM('1.  LRAMVA Summary'!#REF!)*(MONTH($E115)-1)/12)*$H115</f>
        <v>#REF!</v>
      </c>
      <c r="N115" s="193" t="e">
        <f>(SUM('1.  LRAMVA Summary'!H$22:H$36)+SUM('1.  LRAMVA Summary'!#REF!)*(MONTH($E115)-1)/12)*$H115</f>
        <v>#REF!</v>
      </c>
      <c r="O115" s="193" t="e">
        <f>(SUM('1.  LRAMVA Summary'!I$22:I$36)+SUM('1.  LRAMVA Summary'!#REF!)*(MONTH($E115)-1)/12)*$H115</f>
        <v>#REF!</v>
      </c>
      <c r="P115" s="193"/>
      <c r="Q115" s="194" t="e">
        <f t="shared" si="51"/>
        <v>#REF!</v>
      </c>
    </row>
    <row r="116" spans="2:17" s="3" customFormat="1" ht="12.75" x14ac:dyDescent="0.2">
      <c r="B116" s="59"/>
      <c r="E116" s="190">
        <v>43040</v>
      </c>
      <c r="F116" s="190" t="s">
        <v>381</v>
      </c>
      <c r="G116" s="191" t="s">
        <v>93</v>
      </c>
      <c r="H116" s="498">
        <f t="shared" ref="H116:H117" si="54">$C$43/12</f>
        <v>0</v>
      </c>
      <c r="I116" s="193" t="e">
        <f>(SUM('1.  LRAMVA Summary'!C$22:C$36)+SUM('1.  LRAMVA Summary'!#REF!)*(MONTH($E116)-1)/12)*$H116</f>
        <v>#REF!</v>
      </c>
      <c r="J116" s="193" t="e">
        <f>(SUM('1.  LRAMVA Summary'!D$22:D$36)+SUM('1.  LRAMVA Summary'!#REF!)*(MONTH($E116)-1)/12)*$H116</f>
        <v>#REF!</v>
      </c>
      <c r="K116" s="193" t="e">
        <f>(SUM('1.  LRAMVA Summary'!E$22:E$36)+SUM('1.  LRAMVA Summary'!#REF!)*(MONTH($E116)-1)/12)*$H116</f>
        <v>#REF!</v>
      </c>
      <c r="L116" s="193" t="e">
        <f>(SUM('1.  LRAMVA Summary'!F$22:F$36)+SUM('1.  LRAMVA Summary'!#REF!)*(MONTH($E116)-1)/12)*$H116</f>
        <v>#REF!</v>
      </c>
      <c r="M116" s="193" t="e">
        <f>(SUM('1.  LRAMVA Summary'!G$22:G$36)+SUM('1.  LRAMVA Summary'!#REF!)*(MONTH($E116)-1)/12)*$H116</f>
        <v>#REF!</v>
      </c>
      <c r="N116" s="193" t="e">
        <f>(SUM('1.  LRAMVA Summary'!H$22:H$36)+SUM('1.  LRAMVA Summary'!#REF!)*(MONTH($E116)-1)/12)*$H116</f>
        <v>#REF!</v>
      </c>
      <c r="O116" s="193" t="e">
        <f>(SUM('1.  LRAMVA Summary'!I$22:I$36)+SUM('1.  LRAMVA Summary'!#REF!)*(MONTH($E116)-1)/12)*$H116</f>
        <v>#REF!</v>
      </c>
      <c r="P116" s="193"/>
      <c r="Q116" s="194" t="e">
        <f t="shared" si="51"/>
        <v>#REF!</v>
      </c>
    </row>
    <row r="117" spans="2:17" s="3" customFormat="1" ht="12.75" x14ac:dyDescent="0.2">
      <c r="B117" s="59"/>
      <c r="E117" s="190">
        <v>43070</v>
      </c>
      <c r="F117" s="190" t="s">
        <v>381</v>
      </c>
      <c r="G117" s="191" t="s">
        <v>93</v>
      </c>
      <c r="H117" s="498">
        <f t="shared" si="54"/>
        <v>0</v>
      </c>
      <c r="I117" s="193" t="e">
        <f>(SUM('1.  LRAMVA Summary'!C$22:C$36)+SUM('1.  LRAMVA Summary'!#REF!)*(MONTH($E117)-1)/12)*$H117</f>
        <v>#REF!</v>
      </c>
      <c r="J117" s="193" t="e">
        <f>(SUM('1.  LRAMVA Summary'!D$22:D$36)+SUM('1.  LRAMVA Summary'!#REF!)*(MONTH($E117)-1)/12)*$H117</f>
        <v>#REF!</v>
      </c>
      <c r="K117" s="193" t="e">
        <f>(SUM('1.  LRAMVA Summary'!E$22:E$36)+SUM('1.  LRAMVA Summary'!#REF!)*(MONTH($E117)-1)/12)*$H117</f>
        <v>#REF!</v>
      </c>
      <c r="L117" s="193" t="e">
        <f>(SUM('1.  LRAMVA Summary'!F$22:F$36)+SUM('1.  LRAMVA Summary'!#REF!)*(MONTH($E117)-1)/12)*$H117</f>
        <v>#REF!</v>
      </c>
      <c r="M117" s="193" t="e">
        <f>(SUM('1.  LRAMVA Summary'!G$22:G$36)+SUM('1.  LRAMVA Summary'!#REF!)*(MONTH($E117)-1)/12)*$H117</f>
        <v>#REF!</v>
      </c>
      <c r="N117" s="193" t="e">
        <f>(SUM('1.  LRAMVA Summary'!H$22:H$36)+SUM('1.  LRAMVA Summary'!#REF!)*(MONTH($E117)-1)/12)*$H117</f>
        <v>#REF!</v>
      </c>
      <c r="O117" s="193" t="e">
        <f>(SUM('1.  LRAMVA Summary'!I$22:I$36)+SUM('1.  LRAMVA Summary'!#REF!)*(MONTH($E117)-1)/12)*$H117</f>
        <v>#REF!</v>
      </c>
      <c r="P117" s="193"/>
      <c r="Q117" s="194" t="e">
        <f t="shared" si="51"/>
        <v>#REF!</v>
      </c>
    </row>
    <row r="118" spans="2:17" s="3" customFormat="1" ht="13.5" thickBot="1" x14ac:dyDescent="0.25">
      <c r="B118" s="59"/>
      <c r="E118" s="204" t="s">
        <v>388</v>
      </c>
      <c r="F118" s="204"/>
      <c r="G118" s="205"/>
      <c r="H118" s="206"/>
      <c r="I118" s="207" t="e">
        <f>SUM(I105:I117)</f>
        <v>#REF!</v>
      </c>
      <c r="J118" s="207" t="e">
        <f>SUM(J105:J117)</f>
        <v>#REF!</v>
      </c>
      <c r="K118" s="207" t="e">
        <f t="shared" ref="K118:P118" si="55">SUM(K105:K117)</f>
        <v>#REF!</v>
      </c>
      <c r="L118" s="207" t="e">
        <f t="shared" si="55"/>
        <v>#REF!</v>
      </c>
      <c r="M118" s="207" t="e">
        <f t="shared" si="55"/>
        <v>#REF!</v>
      </c>
      <c r="N118" s="207" t="e">
        <f t="shared" si="55"/>
        <v>#REF!</v>
      </c>
      <c r="O118" s="207" t="e">
        <f t="shared" si="55"/>
        <v>#REF!</v>
      </c>
      <c r="P118" s="207">
        <f t="shared" si="55"/>
        <v>0</v>
      </c>
      <c r="Q118" s="207" t="e">
        <f>SUM(Q105:Q117)</f>
        <v>#REF!</v>
      </c>
    </row>
    <row r="119" spans="2:17" s="3" customFormat="1" ht="13.5" thickTop="1" x14ac:dyDescent="0.2">
      <c r="B119" s="59"/>
      <c r="E119" s="239" t="s">
        <v>91</v>
      </c>
      <c r="F119" s="239"/>
      <c r="G119" s="240"/>
      <c r="H119" s="241"/>
      <c r="I119" s="242"/>
      <c r="J119" s="242"/>
      <c r="K119" s="242"/>
      <c r="L119" s="242"/>
      <c r="M119" s="242"/>
      <c r="N119" s="242"/>
      <c r="O119" s="242"/>
      <c r="P119" s="242"/>
      <c r="Q119" s="243"/>
    </row>
    <row r="120" spans="2:17" s="3" customFormat="1" ht="12.75" x14ac:dyDescent="0.2">
      <c r="B120" s="59"/>
      <c r="E120" s="200" t="s">
        <v>398</v>
      </c>
      <c r="F120" s="200"/>
      <c r="G120" s="201"/>
      <c r="H120" s="202"/>
      <c r="I120" s="203" t="e">
        <f>I118+I119</f>
        <v>#REF!</v>
      </c>
      <c r="J120" s="203" t="e">
        <f t="shared" ref="J120" si="56">J118+J119</f>
        <v>#REF!</v>
      </c>
      <c r="K120" s="203" t="e">
        <f t="shared" ref="K120" si="57">K118+K119</f>
        <v>#REF!</v>
      </c>
      <c r="L120" s="203" t="e">
        <f t="shared" ref="L120" si="58">L118+L119</f>
        <v>#REF!</v>
      </c>
      <c r="M120" s="203" t="e">
        <f t="shared" ref="M120" si="59">M118+M119</f>
        <v>#REF!</v>
      </c>
      <c r="N120" s="203" t="e">
        <f t="shared" ref="N120" si="60">N118+N119</f>
        <v>#REF!</v>
      </c>
      <c r="O120" s="203" t="e">
        <f t="shared" ref="O120" si="61">O118+O119</f>
        <v>#REF!</v>
      </c>
      <c r="P120" s="203">
        <f t="shared" ref="P120" si="62">P118+P119</f>
        <v>0</v>
      </c>
      <c r="Q120" s="203" t="e">
        <f t="shared" ref="Q120" si="63">Q118+Q119</f>
        <v>#REF!</v>
      </c>
    </row>
    <row r="121" spans="2:17" s="3" customFormat="1" ht="12.75" x14ac:dyDescent="0.2">
      <c r="B121" s="59"/>
      <c r="E121" s="190">
        <v>43101</v>
      </c>
      <c r="F121" s="190" t="s">
        <v>382</v>
      </c>
      <c r="G121" s="191" t="s">
        <v>89</v>
      </c>
      <c r="H121" s="498">
        <f>$C$44/12</f>
        <v>0</v>
      </c>
      <c r="I121" s="193" t="e">
        <f>(SUM('1.  LRAMVA Summary'!C$22:C$36)+SUM('1.  LRAMVA Summary'!#REF!)*(MONTH($E121)-1)/12)*$H121</f>
        <v>#REF!</v>
      </c>
      <c r="J121" s="193" t="e">
        <f>(SUM('1.  LRAMVA Summary'!D$22:D$36)+SUM('1.  LRAMVA Summary'!#REF!)*(MONTH($E121)-1)/12)*$H121</f>
        <v>#REF!</v>
      </c>
      <c r="K121" s="193" t="e">
        <f>(SUM('1.  LRAMVA Summary'!E$22:E$36)+SUM('1.  LRAMVA Summary'!#REF!)*(MONTH($E121)-1)/12)*$H121</f>
        <v>#REF!</v>
      </c>
      <c r="L121" s="193" t="e">
        <f>(SUM('1.  LRAMVA Summary'!F$22:F$36)+SUM('1.  LRAMVA Summary'!#REF!)*(MONTH($E121)-1)/12)*$H121</f>
        <v>#REF!</v>
      </c>
      <c r="M121" s="193" t="e">
        <f>(SUM('1.  LRAMVA Summary'!G$22:G$36)+SUM('1.  LRAMVA Summary'!#REF!)*(MONTH($E121)-1)/12)*$H121</f>
        <v>#REF!</v>
      </c>
      <c r="N121" s="193" t="e">
        <f>(SUM('1.  LRAMVA Summary'!H$22:H$36)+SUM('1.  LRAMVA Summary'!#REF!)*(MONTH($E121)-1)/12)*$H121</f>
        <v>#REF!</v>
      </c>
      <c r="O121" s="193" t="e">
        <f>(SUM('1.  LRAMVA Summary'!I$22:I$36)+SUM('1.  LRAMVA Summary'!#REF!)*(MONTH($E121)-1)/12)*$H121</f>
        <v>#REF!</v>
      </c>
      <c r="P121" s="193"/>
      <c r="Q121" s="194" t="e">
        <f>SUM(I121:P121)</f>
        <v>#REF!</v>
      </c>
    </row>
    <row r="122" spans="2:17" s="3" customFormat="1" ht="12.75" x14ac:dyDescent="0.2">
      <c r="B122" s="59"/>
      <c r="E122" s="190">
        <v>43132</v>
      </c>
      <c r="F122" s="190" t="s">
        <v>382</v>
      </c>
      <c r="G122" s="191" t="s">
        <v>89</v>
      </c>
      <c r="H122" s="498">
        <f t="shared" ref="H122:H123" si="64">$C$44/12</f>
        <v>0</v>
      </c>
      <c r="I122" s="193" t="e">
        <f>(SUM('1.  LRAMVA Summary'!C$22:C$36)+SUM('1.  LRAMVA Summary'!#REF!)*(MONTH($E122)-1)/12)*$H122</f>
        <v>#REF!</v>
      </c>
      <c r="J122" s="193" t="e">
        <f>(SUM('1.  LRAMVA Summary'!D$22:D$36)+SUM('1.  LRAMVA Summary'!#REF!)*(MONTH($E122)-1)/12)*$H122</f>
        <v>#REF!</v>
      </c>
      <c r="K122" s="193" t="e">
        <f>(SUM('1.  LRAMVA Summary'!E$22:E$36)+SUM('1.  LRAMVA Summary'!#REF!)*(MONTH($E122)-1)/12)*$H122</f>
        <v>#REF!</v>
      </c>
      <c r="L122" s="193" t="e">
        <f>(SUM('1.  LRAMVA Summary'!F$22:F$36)+SUM('1.  LRAMVA Summary'!#REF!)*(MONTH($E122)-1)/12)*$H122</f>
        <v>#REF!</v>
      </c>
      <c r="M122" s="193" t="e">
        <f>(SUM('1.  LRAMVA Summary'!G$22:G$36)+SUM('1.  LRAMVA Summary'!#REF!)*(MONTH($E122)-1)/12)*$H122</f>
        <v>#REF!</v>
      </c>
      <c r="N122" s="193" t="e">
        <f>(SUM('1.  LRAMVA Summary'!H$22:H$36)+SUM('1.  LRAMVA Summary'!#REF!)*(MONTH($E122)-1)/12)*$H122</f>
        <v>#REF!</v>
      </c>
      <c r="O122" s="193" t="e">
        <f>(SUM('1.  LRAMVA Summary'!I$22:I$36)+SUM('1.  LRAMVA Summary'!#REF!)*(MONTH($E122)-1)/12)*$H122</f>
        <v>#REF!</v>
      </c>
      <c r="P122" s="193"/>
      <c r="Q122" s="194" t="e">
        <f t="shared" ref="Q122:Q132" si="65">SUM(I122:P122)</f>
        <v>#REF!</v>
      </c>
    </row>
    <row r="123" spans="2:17" s="3" customFormat="1" ht="12.75" x14ac:dyDescent="0.2">
      <c r="B123" s="59"/>
      <c r="E123" s="190">
        <v>43160</v>
      </c>
      <c r="F123" s="190" t="s">
        <v>382</v>
      </c>
      <c r="G123" s="191" t="s">
        <v>89</v>
      </c>
      <c r="H123" s="498">
        <f t="shared" si="64"/>
        <v>0</v>
      </c>
      <c r="I123" s="193" t="e">
        <f>(SUM('1.  LRAMVA Summary'!C$22:C$36)+SUM('1.  LRAMVA Summary'!#REF!)*(MONTH($E123)-1)/12)*$H123</f>
        <v>#REF!</v>
      </c>
      <c r="J123" s="193" t="e">
        <f>(SUM('1.  LRAMVA Summary'!D$22:D$36)+SUM('1.  LRAMVA Summary'!#REF!)*(MONTH($E123)-1)/12)*$H123</f>
        <v>#REF!</v>
      </c>
      <c r="K123" s="193" t="e">
        <f>(SUM('1.  LRAMVA Summary'!E$22:E$36)+SUM('1.  LRAMVA Summary'!#REF!)*(MONTH($E123)-1)/12)*$H123</f>
        <v>#REF!</v>
      </c>
      <c r="L123" s="193" t="e">
        <f>(SUM('1.  LRAMVA Summary'!F$22:F$36)+SUM('1.  LRAMVA Summary'!#REF!)*(MONTH($E123)-1)/12)*$H123</f>
        <v>#REF!</v>
      </c>
      <c r="M123" s="193" t="e">
        <f>(SUM('1.  LRAMVA Summary'!G$22:G$36)+SUM('1.  LRAMVA Summary'!#REF!)*(MONTH($E123)-1)/12)*$H123</f>
        <v>#REF!</v>
      </c>
      <c r="N123" s="193" t="e">
        <f>(SUM('1.  LRAMVA Summary'!H$22:H$36)+SUM('1.  LRAMVA Summary'!#REF!)*(MONTH($E123)-1)/12)*$H123</f>
        <v>#REF!</v>
      </c>
      <c r="O123" s="193" t="e">
        <f>(SUM('1.  LRAMVA Summary'!I$22:I$36)+SUM('1.  LRAMVA Summary'!#REF!)*(MONTH($E123)-1)/12)*$H123</f>
        <v>#REF!</v>
      </c>
      <c r="P123" s="193"/>
      <c r="Q123" s="194" t="e">
        <f t="shared" si="65"/>
        <v>#REF!</v>
      </c>
    </row>
    <row r="124" spans="2:17" s="16" customFormat="1" ht="12.75" x14ac:dyDescent="0.2">
      <c r="B124" s="231"/>
      <c r="E124" s="190">
        <v>43191</v>
      </c>
      <c r="F124" s="190" t="s">
        <v>382</v>
      </c>
      <c r="G124" s="191" t="s">
        <v>90</v>
      </c>
      <c r="H124" s="498">
        <f>$C$45/12</f>
        <v>0</v>
      </c>
      <c r="I124" s="193" t="e">
        <f>(SUM('1.  LRAMVA Summary'!C$22:C$36)+SUM('1.  LRAMVA Summary'!#REF!)*(MONTH($E124)-1)/12)*$H124</f>
        <v>#REF!</v>
      </c>
      <c r="J124" s="193" t="e">
        <f>(SUM('1.  LRAMVA Summary'!D$22:D$36)+SUM('1.  LRAMVA Summary'!#REF!)*(MONTH($E124)-1)/12)*$H124</f>
        <v>#REF!</v>
      </c>
      <c r="K124" s="193" t="e">
        <f>(SUM('1.  LRAMVA Summary'!E$22:E$36)+SUM('1.  LRAMVA Summary'!#REF!)*(MONTH($E124)-1)/12)*$H124</f>
        <v>#REF!</v>
      </c>
      <c r="L124" s="193" t="e">
        <f>(SUM('1.  LRAMVA Summary'!F$22:F$36)+SUM('1.  LRAMVA Summary'!#REF!)*(MONTH($E124)-1)/12)*$H124</f>
        <v>#REF!</v>
      </c>
      <c r="M124" s="193" t="e">
        <f>(SUM('1.  LRAMVA Summary'!G$22:G$36)+SUM('1.  LRAMVA Summary'!#REF!)*(MONTH($E124)-1)/12)*$H124</f>
        <v>#REF!</v>
      </c>
      <c r="N124" s="193" t="e">
        <f>(SUM('1.  LRAMVA Summary'!H$22:H$36)+SUM('1.  LRAMVA Summary'!#REF!)*(MONTH($E124)-1)/12)*$H124</f>
        <v>#REF!</v>
      </c>
      <c r="O124" s="193" t="e">
        <f>(SUM('1.  LRAMVA Summary'!I$22:I$36)+SUM('1.  LRAMVA Summary'!#REF!)*(MONTH($E124)-1)/12)*$H124</f>
        <v>#REF!</v>
      </c>
      <c r="P124" s="193"/>
      <c r="Q124" s="194" t="e">
        <f t="shared" si="65"/>
        <v>#REF!</v>
      </c>
    </row>
    <row r="125" spans="2:17" s="3" customFormat="1" ht="12.75" x14ac:dyDescent="0.2">
      <c r="B125" s="59"/>
      <c r="E125" s="190">
        <v>43221</v>
      </c>
      <c r="F125" s="190" t="s">
        <v>382</v>
      </c>
      <c r="G125" s="191" t="s">
        <v>90</v>
      </c>
      <c r="H125" s="498">
        <f t="shared" ref="H125:H126" si="66">$C$45/12</f>
        <v>0</v>
      </c>
      <c r="I125" s="193" t="e">
        <f>(SUM('1.  LRAMVA Summary'!C$22:C$36)+SUM('1.  LRAMVA Summary'!#REF!)*(MONTH($E125)-1)/12)*$H125</f>
        <v>#REF!</v>
      </c>
      <c r="J125" s="193" t="e">
        <f>(SUM('1.  LRAMVA Summary'!D$22:D$36)+SUM('1.  LRAMVA Summary'!#REF!)*(MONTH($E125)-1)/12)*$H125</f>
        <v>#REF!</v>
      </c>
      <c r="K125" s="193" t="e">
        <f>(SUM('1.  LRAMVA Summary'!E$22:E$36)+SUM('1.  LRAMVA Summary'!#REF!)*(MONTH($E125)-1)/12)*$H125</f>
        <v>#REF!</v>
      </c>
      <c r="L125" s="193" t="e">
        <f>(SUM('1.  LRAMVA Summary'!F$22:F$36)+SUM('1.  LRAMVA Summary'!#REF!)*(MONTH($E125)-1)/12)*$H125</f>
        <v>#REF!</v>
      </c>
      <c r="M125" s="193" t="e">
        <f>(SUM('1.  LRAMVA Summary'!G$22:G$36)+SUM('1.  LRAMVA Summary'!#REF!)*(MONTH($E125)-1)/12)*$H125</f>
        <v>#REF!</v>
      </c>
      <c r="N125" s="193" t="e">
        <f>(SUM('1.  LRAMVA Summary'!H$22:H$36)+SUM('1.  LRAMVA Summary'!#REF!)*(MONTH($E125)-1)/12)*$H125</f>
        <v>#REF!</v>
      </c>
      <c r="O125" s="193" t="e">
        <f>(SUM('1.  LRAMVA Summary'!I$22:I$36)+SUM('1.  LRAMVA Summary'!#REF!)*(MONTH($E125)-1)/12)*$H125</f>
        <v>#REF!</v>
      </c>
      <c r="P125" s="193"/>
      <c r="Q125" s="194" t="e">
        <f t="shared" si="65"/>
        <v>#REF!</v>
      </c>
    </row>
    <row r="126" spans="2:17" s="15" customFormat="1" ht="12.75" x14ac:dyDescent="0.2">
      <c r="B126" s="230"/>
      <c r="E126" s="190">
        <v>43252</v>
      </c>
      <c r="F126" s="190" t="s">
        <v>382</v>
      </c>
      <c r="G126" s="191" t="s">
        <v>90</v>
      </c>
      <c r="H126" s="498">
        <f t="shared" si="66"/>
        <v>0</v>
      </c>
      <c r="I126" s="193" t="e">
        <f>(SUM('1.  LRAMVA Summary'!C$22:C$36)+SUM('1.  LRAMVA Summary'!#REF!)*(MONTH($E126)-1)/12)*$H126</f>
        <v>#REF!</v>
      </c>
      <c r="J126" s="193" t="e">
        <f>(SUM('1.  LRAMVA Summary'!D$22:D$36)+SUM('1.  LRAMVA Summary'!#REF!)*(MONTH($E126)-1)/12)*$H126</f>
        <v>#REF!</v>
      </c>
      <c r="K126" s="193" t="e">
        <f>(SUM('1.  LRAMVA Summary'!E$22:E$36)+SUM('1.  LRAMVA Summary'!#REF!)*(MONTH($E126)-1)/12)*$H126</f>
        <v>#REF!</v>
      </c>
      <c r="L126" s="193" t="e">
        <f>(SUM('1.  LRAMVA Summary'!F$22:F$36)+SUM('1.  LRAMVA Summary'!#REF!)*(MONTH($E126)-1)/12)*$H126</f>
        <v>#REF!</v>
      </c>
      <c r="M126" s="193" t="e">
        <f>(SUM('1.  LRAMVA Summary'!G$22:G$36)+SUM('1.  LRAMVA Summary'!#REF!)*(MONTH($E126)-1)/12)*$H126</f>
        <v>#REF!</v>
      </c>
      <c r="N126" s="193" t="e">
        <f>(SUM('1.  LRAMVA Summary'!H$22:H$36)+SUM('1.  LRAMVA Summary'!#REF!)*(MONTH($E126)-1)/12)*$H126</f>
        <v>#REF!</v>
      </c>
      <c r="O126" s="193" t="e">
        <f>(SUM('1.  LRAMVA Summary'!I$22:I$36)+SUM('1.  LRAMVA Summary'!#REF!)*(MONTH($E126)-1)/12)*$H126</f>
        <v>#REF!</v>
      </c>
      <c r="P126" s="193"/>
      <c r="Q126" s="194" t="e">
        <f t="shared" si="65"/>
        <v>#REF!</v>
      </c>
    </row>
    <row r="127" spans="2:17" s="3" customFormat="1" ht="12.75" x14ac:dyDescent="0.2">
      <c r="B127" s="59"/>
      <c r="E127" s="190">
        <v>43282</v>
      </c>
      <c r="F127" s="190" t="s">
        <v>382</v>
      </c>
      <c r="G127" s="191" t="s">
        <v>92</v>
      </c>
      <c r="H127" s="498">
        <f>$C$46/12</f>
        <v>0</v>
      </c>
      <c r="I127" s="193" t="e">
        <f>(SUM('1.  LRAMVA Summary'!C$22:C$36)+SUM('1.  LRAMVA Summary'!#REF!)*(MONTH($E127)-1)/12)*$H127</f>
        <v>#REF!</v>
      </c>
      <c r="J127" s="193" t="e">
        <f>(SUM('1.  LRAMVA Summary'!D$22:D$36)+SUM('1.  LRAMVA Summary'!#REF!)*(MONTH($E127)-1)/12)*$H127</f>
        <v>#REF!</v>
      </c>
      <c r="K127" s="193" t="e">
        <f>(SUM('1.  LRAMVA Summary'!E$22:E$36)+SUM('1.  LRAMVA Summary'!#REF!)*(MONTH($E127)-1)/12)*$H127</f>
        <v>#REF!</v>
      </c>
      <c r="L127" s="193" t="e">
        <f>(SUM('1.  LRAMVA Summary'!F$22:F$36)+SUM('1.  LRAMVA Summary'!#REF!)*(MONTH($E127)-1)/12)*$H127</f>
        <v>#REF!</v>
      </c>
      <c r="M127" s="193" t="e">
        <f>(SUM('1.  LRAMVA Summary'!G$22:G$36)+SUM('1.  LRAMVA Summary'!#REF!)*(MONTH($E127)-1)/12)*$H127</f>
        <v>#REF!</v>
      </c>
      <c r="N127" s="193" t="e">
        <f>(SUM('1.  LRAMVA Summary'!H$22:H$36)+SUM('1.  LRAMVA Summary'!#REF!)*(MONTH($E127)-1)/12)*$H127</f>
        <v>#REF!</v>
      </c>
      <c r="O127" s="193" t="e">
        <f>(SUM('1.  LRAMVA Summary'!I$22:I$36)+SUM('1.  LRAMVA Summary'!#REF!)*(MONTH($E127)-1)/12)*$H127</f>
        <v>#REF!</v>
      </c>
      <c r="P127" s="193"/>
      <c r="Q127" s="194" t="e">
        <f t="shared" si="65"/>
        <v>#REF!</v>
      </c>
    </row>
    <row r="128" spans="2:17" s="3" customFormat="1" ht="12.75" x14ac:dyDescent="0.2">
      <c r="B128" s="59"/>
      <c r="E128" s="190">
        <v>43313</v>
      </c>
      <c r="F128" s="190" t="s">
        <v>382</v>
      </c>
      <c r="G128" s="191" t="s">
        <v>92</v>
      </c>
      <c r="H128" s="498">
        <f t="shared" ref="H128:H129" si="67">$C$46/12</f>
        <v>0</v>
      </c>
      <c r="I128" s="193" t="e">
        <f>(SUM('1.  LRAMVA Summary'!C$22:C$36)+SUM('1.  LRAMVA Summary'!#REF!)*(MONTH($E128)-1)/12)*$H128</f>
        <v>#REF!</v>
      </c>
      <c r="J128" s="193" t="e">
        <f>(SUM('1.  LRAMVA Summary'!D$22:D$36)+SUM('1.  LRAMVA Summary'!#REF!)*(MONTH($E128)-1)/12)*$H128</f>
        <v>#REF!</v>
      </c>
      <c r="K128" s="193" t="e">
        <f>(SUM('1.  LRAMVA Summary'!E$22:E$36)+SUM('1.  LRAMVA Summary'!#REF!)*(MONTH($E128)-1)/12)*$H128</f>
        <v>#REF!</v>
      </c>
      <c r="L128" s="193" t="e">
        <f>(SUM('1.  LRAMVA Summary'!F$22:F$36)+SUM('1.  LRAMVA Summary'!#REF!)*(MONTH($E128)-1)/12)*$H128</f>
        <v>#REF!</v>
      </c>
      <c r="M128" s="193" t="e">
        <f>(SUM('1.  LRAMVA Summary'!G$22:G$36)+SUM('1.  LRAMVA Summary'!#REF!)*(MONTH($E128)-1)/12)*$H128</f>
        <v>#REF!</v>
      </c>
      <c r="N128" s="193" t="e">
        <f>(SUM('1.  LRAMVA Summary'!H$22:H$36)+SUM('1.  LRAMVA Summary'!#REF!)*(MONTH($E128)-1)/12)*$H128</f>
        <v>#REF!</v>
      </c>
      <c r="O128" s="193" t="e">
        <f>(SUM('1.  LRAMVA Summary'!I$22:I$36)+SUM('1.  LRAMVA Summary'!#REF!)*(MONTH($E128)-1)/12)*$H128</f>
        <v>#REF!</v>
      </c>
      <c r="P128" s="193"/>
      <c r="Q128" s="194" t="e">
        <f t="shared" si="65"/>
        <v>#REF!</v>
      </c>
    </row>
    <row r="129" spans="2:17" s="3" customFormat="1" ht="12.75" x14ac:dyDescent="0.2">
      <c r="B129" s="59"/>
      <c r="E129" s="190">
        <v>43344</v>
      </c>
      <c r="F129" s="190" t="s">
        <v>382</v>
      </c>
      <c r="G129" s="191" t="s">
        <v>92</v>
      </c>
      <c r="H129" s="498">
        <f t="shared" si="67"/>
        <v>0</v>
      </c>
      <c r="I129" s="193" t="e">
        <f>(SUM('1.  LRAMVA Summary'!C$22:C$36)+SUM('1.  LRAMVA Summary'!#REF!)*(MONTH($E129)-1)/12)*$H129</f>
        <v>#REF!</v>
      </c>
      <c r="J129" s="193" t="e">
        <f>(SUM('1.  LRAMVA Summary'!D$22:D$36)+SUM('1.  LRAMVA Summary'!#REF!)*(MONTH($E129)-1)/12)*$H129</f>
        <v>#REF!</v>
      </c>
      <c r="K129" s="193" t="e">
        <f>(SUM('1.  LRAMVA Summary'!E$22:E$36)+SUM('1.  LRAMVA Summary'!#REF!)*(MONTH($E129)-1)/12)*$H129</f>
        <v>#REF!</v>
      </c>
      <c r="L129" s="193" t="e">
        <f>(SUM('1.  LRAMVA Summary'!F$22:F$36)+SUM('1.  LRAMVA Summary'!#REF!)*(MONTH($E129)-1)/12)*$H129</f>
        <v>#REF!</v>
      </c>
      <c r="M129" s="193" t="e">
        <f>(SUM('1.  LRAMVA Summary'!G$22:G$36)+SUM('1.  LRAMVA Summary'!#REF!)*(MONTH($E129)-1)/12)*$H129</f>
        <v>#REF!</v>
      </c>
      <c r="N129" s="193" t="e">
        <f>(SUM('1.  LRAMVA Summary'!H$22:H$36)+SUM('1.  LRAMVA Summary'!#REF!)*(MONTH($E129)-1)/12)*$H129</f>
        <v>#REF!</v>
      </c>
      <c r="O129" s="193" t="e">
        <f>(SUM('1.  LRAMVA Summary'!I$22:I$36)+SUM('1.  LRAMVA Summary'!#REF!)*(MONTH($E129)-1)/12)*$H129</f>
        <v>#REF!</v>
      </c>
      <c r="P129" s="193"/>
      <c r="Q129" s="194" t="e">
        <f t="shared" si="65"/>
        <v>#REF!</v>
      </c>
    </row>
    <row r="130" spans="2:17" s="3" customFormat="1" ht="12.75" x14ac:dyDescent="0.2">
      <c r="B130" s="59"/>
      <c r="E130" s="190">
        <v>43374</v>
      </c>
      <c r="F130" s="190" t="s">
        <v>382</v>
      </c>
      <c r="G130" s="191" t="s">
        <v>93</v>
      </c>
      <c r="H130" s="498">
        <f>C47/12</f>
        <v>0</v>
      </c>
      <c r="I130" s="193" t="e">
        <f>(SUM('1.  LRAMVA Summary'!C$22:C$36)+SUM('1.  LRAMVA Summary'!#REF!)*(MONTH($E130)-1)/12)*$H130</f>
        <v>#REF!</v>
      </c>
      <c r="J130" s="193" t="e">
        <f>(SUM('1.  LRAMVA Summary'!D$22:D$36)+SUM('1.  LRAMVA Summary'!#REF!)*(MONTH($E130)-1)/12)*$H130</f>
        <v>#REF!</v>
      </c>
      <c r="K130" s="193" t="e">
        <f>(SUM('1.  LRAMVA Summary'!E$22:E$36)+SUM('1.  LRAMVA Summary'!#REF!)*(MONTH($E130)-1)/12)*$H130</f>
        <v>#REF!</v>
      </c>
      <c r="L130" s="193" t="e">
        <f>(SUM('1.  LRAMVA Summary'!F$22:F$36)+SUM('1.  LRAMVA Summary'!#REF!)*(MONTH($E130)-1)/12)*$H130</f>
        <v>#REF!</v>
      </c>
      <c r="M130" s="193" t="e">
        <f>(SUM('1.  LRAMVA Summary'!G$22:G$36)+SUM('1.  LRAMVA Summary'!#REF!)*(MONTH($E130)-1)/12)*$H130</f>
        <v>#REF!</v>
      </c>
      <c r="N130" s="193" t="e">
        <f>(SUM('1.  LRAMVA Summary'!H$22:H$36)+SUM('1.  LRAMVA Summary'!#REF!)*(MONTH($E130)-1)/12)*$H130</f>
        <v>#REF!</v>
      </c>
      <c r="O130" s="193" t="e">
        <f>(SUM('1.  LRAMVA Summary'!I$22:I$36)+SUM('1.  LRAMVA Summary'!#REF!)*(MONTH($E130)-1)/12)*$H130</f>
        <v>#REF!</v>
      </c>
      <c r="P130" s="193"/>
      <c r="Q130" s="194" t="e">
        <f t="shared" si="65"/>
        <v>#REF!</v>
      </c>
    </row>
    <row r="131" spans="2:17" s="3" customFormat="1" ht="12.75" x14ac:dyDescent="0.2">
      <c r="B131" s="59"/>
      <c r="E131" s="190">
        <v>43405</v>
      </c>
      <c r="F131" s="190" t="s">
        <v>382</v>
      </c>
      <c r="G131" s="191" t="s">
        <v>93</v>
      </c>
      <c r="H131" s="498">
        <f t="shared" ref="H131:H132" si="68">C48/12</f>
        <v>0</v>
      </c>
      <c r="I131" s="193" t="e">
        <f>(SUM('1.  LRAMVA Summary'!C$22:C$36)+SUM('1.  LRAMVA Summary'!#REF!)*(MONTH($E131)-1)/12)*$H131</f>
        <v>#REF!</v>
      </c>
      <c r="J131" s="193" t="e">
        <f>(SUM('1.  LRAMVA Summary'!D$22:D$36)+SUM('1.  LRAMVA Summary'!#REF!)*(MONTH($E131)-1)/12)*$H131</f>
        <v>#REF!</v>
      </c>
      <c r="K131" s="193" t="e">
        <f>(SUM('1.  LRAMVA Summary'!E$22:E$36)+SUM('1.  LRAMVA Summary'!#REF!)*(MONTH($E131)-1)/12)*$H131</f>
        <v>#REF!</v>
      </c>
      <c r="L131" s="193" t="e">
        <f>(SUM('1.  LRAMVA Summary'!F$22:F$36)+SUM('1.  LRAMVA Summary'!#REF!)*(MONTH($E131)-1)/12)*$H131</f>
        <v>#REF!</v>
      </c>
      <c r="M131" s="193" t="e">
        <f>(SUM('1.  LRAMVA Summary'!G$22:G$36)+SUM('1.  LRAMVA Summary'!#REF!)*(MONTH($E131)-1)/12)*$H131</f>
        <v>#REF!</v>
      </c>
      <c r="N131" s="193" t="e">
        <f>(SUM('1.  LRAMVA Summary'!H$22:H$36)+SUM('1.  LRAMVA Summary'!#REF!)*(MONTH($E131)-1)/12)*$H131</f>
        <v>#REF!</v>
      </c>
      <c r="O131" s="193" t="e">
        <f>(SUM('1.  LRAMVA Summary'!I$22:I$36)+SUM('1.  LRAMVA Summary'!#REF!)*(MONTH($E131)-1)/12)*$H131</f>
        <v>#REF!</v>
      </c>
      <c r="P131" s="193"/>
      <c r="Q131" s="194" t="e">
        <f t="shared" si="65"/>
        <v>#REF!</v>
      </c>
    </row>
    <row r="132" spans="2:17" s="3" customFormat="1" ht="12.75" x14ac:dyDescent="0.2">
      <c r="B132" s="59"/>
      <c r="E132" s="190">
        <v>43435</v>
      </c>
      <c r="F132" s="190" t="s">
        <v>382</v>
      </c>
      <c r="G132" s="191" t="s">
        <v>93</v>
      </c>
      <c r="H132" s="498">
        <f t="shared" si="68"/>
        <v>0</v>
      </c>
      <c r="I132" s="193" t="e">
        <f>(SUM('1.  LRAMVA Summary'!C$22:C$36)+SUM('1.  LRAMVA Summary'!#REF!)*(MONTH($E132)-1)/12)*$H132</f>
        <v>#REF!</v>
      </c>
      <c r="J132" s="193" t="e">
        <f>(SUM('1.  LRAMVA Summary'!D$22:D$36)+SUM('1.  LRAMVA Summary'!#REF!)*(MONTH($E132)-1)/12)*$H132</f>
        <v>#REF!</v>
      </c>
      <c r="K132" s="193" t="e">
        <f>(SUM('1.  LRAMVA Summary'!E$22:E$36)+SUM('1.  LRAMVA Summary'!#REF!)*(MONTH($E132)-1)/12)*$H132</f>
        <v>#REF!</v>
      </c>
      <c r="L132" s="193" t="e">
        <f>(SUM('1.  LRAMVA Summary'!F$22:F$36)+SUM('1.  LRAMVA Summary'!#REF!)*(MONTH($E132)-1)/12)*$H132</f>
        <v>#REF!</v>
      </c>
      <c r="M132" s="193" t="e">
        <f>(SUM('1.  LRAMVA Summary'!G$22:G$36)+SUM('1.  LRAMVA Summary'!#REF!)*(MONTH($E132)-1)/12)*$H132</f>
        <v>#REF!</v>
      </c>
      <c r="N132" s="193" t="e">
        <f>(SUM('1.  LRAMVA Summary'!H$22:H$36)+SUM('1.  LRAMVA Summary'!#REF!)*(MONTH($E132)-1)/12)*$H132</f>
        <v>#REF!</v>
      </c>
      <c r="O132" s="193" t="e">
        <f>(SUM('1.  LRAMVA Summary'!I$22:I$36)+SUM('1.  LRAMVA Summary'!#REF!)*(MONTH($E132)-1)/12)*$H132</f>
        <v>#REF!</v>
      </c>
      <c r="P132" s="193"/>
      <c r="Q132" s="194" t="e">
        <f t="shared" si="65"/>
        <v>#REF!</v>
      </c>
    </row>
    <row r="133" spans="2:17" s="3" customFormat="1" ht="13.5" thickBot="1" x14ac:dyDescent="0.25">
      <c r="B133" s="59"/>
      <c r="E133" s="204" t="s">
        <v>389</v>
      </c>
      <c r="F133" s="204"/>
      <c r="G133" s="205"/>
      <c r="H133" s="206"/>
      <c r="I133" s="207" t="e">
        <f>SUM(I120:I132)</f>
        <v>#REF!</v>
      </c>
      <c r="J133" s="207" t="e">
        <f>SUM(J120:J132)</f>
        <v>#REF!</v>
      </c>
      <c r="K133" s="207" t="e">
        <f t="shared" ref="K133:P133" si="69">SUM(K120:K132)</f>
        <v>#REF!</v>
      </c>
      <c r="L133" s="207" t="e">
        <f t="shared" si="69"/>
        <v>#REF!</v>
      </c>
      <c r="M133" s="207" t="e">
        <f t="shared" si="69"/>
        <v>#REF!</v>
      </c>
      <c r="N133" s="207" t="e">
        <f t="shared" si="69"/>
        <v>#REF!</v>
      </c>
      <c r="O133" s="207" t="e">
        <f t="shared" si="69"/>
        <v>#REF!</v>
      </c>
      <c r="P133" s="207">
        <f t="shared" si="69"/>
        <v>0</v>
      </c>
      <c r="Q133" s="207" t="e">
        <f>SUM(Q120:Q132)</f>
        <v>#REF!</v>
      </c>
    </row>
    <row r="134" spans="2:17" s="3" customFormat="1" ht="13.5" thickTop="1" x14ac:dyDescent="0.2">
      <c r="B134" s="59"/>
      <c r="E134" s="239" t="s">
        <v>91</v>
      </c>
      <c r="F134" s="239"/>
      <c r="G134" s="240"/>
      <c r="H134" s="241"/>
      <c r="I134" s="242"/>
      <c r="J134" s="242"/>
      <c r="K134" s="242"/>
      <c r="L134" s="242"/>
      <c r="M134" s="242"/>
      <c r="N134" s="242"/>
      <c r="O134" s="242"/>
      <c r="P134" s="242"/>
      <c r="Q134" s="243"/>
    </row>
    <row r="135" spans="2:17" s="3" customFormat="1" ht="12.75" x14ac:dyDescent="0.2">
      <c r="B135" s="59"/>
      <c r="E135" s="200" t="s">
        <v>399</v>
      </c>
      <c r="F135" s="200"/>
      <c r="G135" s="201"/>
      <c r="H135" s="202"/>
      <c r="I135" s="203" t="e">
        <f>I133+I134</f>
        <v>#REF!</v>
      </c>
      <c r="J135" s="203" t="e">
        <f t="shared" ref="J135" si="70">J133+J134</f>
        <v>#REF!</v>
      </c>
      <c r="K135" s="203" t="e">
        <f t="shared" ref="K135" si="71">K133+K134</f>
        <v>#REF!</v>
      </c>
      <c r="L135" s="203" t="e">
        <f t="shared" ref="L135" si="72">L133+L134</f>
        <v>#REF!</v>
      </c>
      <c r="M135" s="203" t="e">
        <f t="shared" ref="M135" si="73">M133+M134</f>
        <v>#REF!</v>
      </c>
      <c r="N135" s="203" t="e">
        <f t="shared" ref="N135" si="74">N133+N134</f>
        <v>#REF!</v>
      </c>
      <c r="O135" s="203" t="e">
        <f t="shared" ref="O135" si="75">O133+O134</f>
        <v>#REF!</v>
      </c>
      <c r="P135" s="203">
        <f t="shared" ref="P135" si="76">P133+P134</f>
        <v>0</v>
      </c>
      <c r="Q135" s="203" t="e">
        <f t="shared" ref="Q135" si="77">Q133+Q134</f>
        <v>#REF!</v>
      </c>
    </row>
    <row r="136" spans="2:17" s="3" customFormat="1" ht="12.75" x14ac:dyDescent="0.2">
      <c r="B136" s="59"/>
      <c r="E136" s="190">
        <v>43466</v>
      </c>
      <c r="F136" s="190" t="s">
        <v>383</v>
      </c>
      <c r="G136" s="191" t="s">
        <v>89</v>
      </c>
      <c r="H136" s="498">
        <f>$C$48/12</f>
        <v>0</v>
      </c>
      <c r="I136" s="193" t="e">
        <f>(SUM('1.  LRAMVA Summary'!C$22:C$36)+SUM('1.  LRAMVA Summary'!#REF!)*(MONTH($E136)-1)/12)*$H136</f>
        <v>#REF!</v>
      </c>
      <c r="J136" s="193" t="e">
        <f>(SUM('1.  LRAMVA Summary'!D$22:D$36)+SUM('1.  LRAMVA Summary'!#REF!)*(MONTH($E136)-1)/12)*$H136</f>
        <v>#REF!</v>
      </c>
      <c r="K136" s="193" t="e">
        <f>(SUM('1.  LRAMVA Summary'!E$22:E$36)+SUM('1.  LRAMVA Summary'!#REF!)*(MONTH($E136)-1)/12)*$H136</f>
        <v>#REF!</v>
      </c>
      <c r="L136" s="193" t="e">
        <f>(SUM('1.  LRAMVA Summary'!F$22:F$36)+SUM('1.  LRAMVA Summary'!#REF!)*(MONTH($E136)-1)/12)*$H136</f>
        <v>#REF!</v>
      </c>
      <c r="M136" s="193" t="e">
        <f>(SUM('1.  LRAMVA Summary'!G$22:G$36)+SUM('1.  LRAMVA Summary'!#REF!)*(MONTH($E136)-1)/12)*$H136</f>
        <v>#REF!</v>
      </c>
      <c r="N136" s="193" t="e">
        <f>(SUM('1.  LRAMVA Summary'!H$22:H$36)+SUM('1.  LRAMVA Summary'!#REF!)*(MONTH($E136)-1)/12)*$H136</f>
        <v>#REF!</v>
      </c>
      <c r="O136" s="193" t="e">
        <f>(SUM('1.  LRAMVA Summary'!I$22:I$36)+SUM('1.  LRAMVA Summary'!#REF!)*(MONTH($E136)-1)/12)*$H136</f>
        <v>#REF!</v>
      </c>
      <c r="P136" s="193"/>
      <c r="Q136" s="194" t="e">
        <f t="shared" ref="Q136:Q147" si="78">SUM(I136:P136)</f>
        <v>#REF!</v>
      </c>
    </row>
    <row r="137" spans="2:17" s="3" customFormat="1" ht="12.75" x14ac:dyDescent="0.2">
      <c r="B137" s="59"/>
      <c r="E137" s="190">
        <v>43497</v>
      </c>
      <c r="F137" s="190" t="s">
        <v>383</v>
      </c>
      <c r="G137" s="191" t="s">
        <v>89</v>
      </c>
      <c r="H137" s="498">
        <f t="shared" ref="H137:H138" si="79">$C$48/12</f>
        <v>0</v>
      </c>
      <c r="I137" s="193" t="e">
        <f>(SUM('1.  LRAMVA Summary'!C$22:C$36)+SUM('1.  LRAMVA Summary'!#REF!)*(MONTH($E137)-1)/12)*$H137</f>
        <v>#REF!</v>
      </c>
      <c r="J137" s="193" t="e">
        <f>(SUM('1.  LRAMVA Summary'!D$22:D$36)+SUM('1.  LRAMVA Summary'!#REF!)*(MONTH($E137)-1)/12)*$H137</f>
        <v>#REF!</v>
      </c>
      <c r="K137" s="193" t="e">
        <f>(SUM('1.  LRAMVA Summary'!E$22:E$36)+SUM('1.  LRAMVA Summary'!#REF!)*(MONTH($E137)-1)/12)*$H137</f>
        <v>#REF!</v>
      </c>
      <c r="L137" s="193" t="e">
        <f>(SUM('1.  LRAMVA Summary'!F$22:F$36)+SUM('1.  LRAMVA Summary'!#REF!)*(MONTH($E137)-1)/12)*$H137</f>
        <v>#REF!</v>
      </c>
      <c r="M137" s="193" t="e">
        <f>(SUM('1.  LRAMVA Summary'!G$22:G$36)+SUM('1.  LRAMVA Summary'!#REF!)*(MONTH($E137)-1)/12)*$H137</f>
        <v>#REF!</v>
      </c>
      <c r="N137" s="193" t="e">
        <f>(SUM('1.  LRAMVA Summary'!H$22:H$36)+SUM('1.  LRAMVA Summary'!#REF!)*(MONTH($E137)-1)/12)*$H137</f>
        <v>#REF!</v>
      </c>
      <c r="O137" s="193" t="e">
        <f>(SUM('1.  LRAMVA Summary'!I$22:I$36)+SUM('1.  LRAMVA Summary'!#REF!)*(MONTH($E137)-1)/12)*$H137</f>
        <v>#REF!</v>
      </c>
      <c r="P137" s="193"/>
      <c r="Q137" s="194" t="e">
        <f t="shared" si="78"/>
        <v>#REF!</v>
      </c>
    </row>
    <row r="138" spans="2:17" s="3" customFormat="1" ht="12.75" x14ac:dyDescent="0.2">
      <c r="B138" s="59"/>
      <c r="E138" s="190">
        <v>43525</v>
      </c>
      <c r="F138" s="190" t="s">
        <v>383</v>
      </c>
      <c r="G138" s="191" t="s">
        <v>89</v>
      </c>
      <c r="H138" s="498">
        <f t="shared" si="79"/>
        <v>0</v>
      </c>
      <c r="I138" s="193" t="e">
        <f>(SUM('1.  LRAMVA Summary'!C$22:C$36)+SUM('1.  LRAMVA Summary'!#REF!)*(MONTH($E138)-1)/12)*$H138</f>
        <v>#REF!</v>
      </c>
      <c r="J138" s="193" t="e">
        <f>(SUM('1.  LRAMVA Summary'!D$22:D$36)+SUM('1.  LRAMVA Summary'!#REF!)*(MONTH($E138)-1)/12)*$H138</f>
        <v>#REF!</v>
      </c>
      <c r="K138" s="193" t="e">
        <f>(SUM('1.  LRAMVA Summary'!E$22:E$36)+SUM('1.  LRAMVA Summary'!#REF!)*(MONTH($E138)-1)/12)*$H138</f>
        <v>#REF!</v>
      </c>
      <c r="L138" s="193" t="e">
        <f>(SUM('1.  LRAMVA Summary'!F$22:F$36)+SUM('1.  LRAMVA Summary'!#REF!)*(MONTH($E138)-1)/12)*$H138</f>
        <v>#REF!</v>
      </c>
      <c r="M138" s="193" t="e">
        <f>(SUM('1.  LRAMVA Summary'!G$22:G$36)+SUM('1.  LRAMVA Summary'!#REF!)*(MONTH($E138)-1)/12)*$H138</f>
        <v>#REF!</v>
      </c>
      <c r="N138" s="193" t="e">
        <f>(SUM('1.  LRAMVA Summary'!H$22:H$36)+SUM('1.  LRAMVA Summary'!#REF!)*(MONTH($E138)-1)/12)*$H138</f>
        <v>#REF!</v>
      </c>
      <c r="O138" s="193" t="e">
        <f>(SUM('1.  LRAMVA Summary'!I$22:I$36)+SUM('1.  LRAMVA Summary'!#REF!)*(MONTH($E138)-1)/12)*$H138</f>
        <v>#REF!</v>
      </c>
      <c r="P138" s="193"/>
      <c r="Q138" s="194" t="e">
        <f t="shared" si="78"/>
        <v>#REF!</v>
      </c>
    </row>
    <row r="139" spans="2:17" s="16" customFormat="1" ht="12.75" x14ac:dyDescent="0.2">
      <c r="B139" s="231"/>
      <c r="E139" s="190">
        <v>43556</v>
      </c>
      <c r="F139" s="190" t="s">
        <v>383</v>
      </c>
      <c r="G139" s="191" t="s">
        <v>90</v>
      </c>
      <c r="H139" s="498">
        <f>$C$49/12</f>
        <v>0</v>
      </c>
      <c r="I139" s="193" t="e">
        <f>(SUM('1.  LRAMVA Summary'!C$22:C$36)+SUM('1.  LRAMVA Summary'!#REF!)*(MONTH($E139)-1)/12)*$H139</f>
        <v>#REF!</v>
      </c>
      <c r="J139" s="193" t="e">
        <f>(SUM('1.  LRAMVA Summary'!D$22:D$36)+SUM('1.  LRAMVA Summary'!#REF!)*(MONTH($E139)-1)/12)*$H139</f>
        <v>#REF!</v>
      </c>
      <c r="K139" s="193" t="e">
        <f>(SUM('1.  LRAMVA Summary'!E$22:E$36)+SUM('1.  LRAMVA Summary'!#REF!)*(MONTH($E139)-1)/12)*$H139</f>
        <v>#REF!</v>
      </c>
      <c r="L139" s="193" t="e">
        <f>(SUM('1.  LRAMVA Summary'!F$22:F$36)+SUM('1.  LRAMVA Summary'!#REF!)*(MONTH($E139)-1)/12)*$H139</f>
        <v>#REF!</v>
      </c>
      <c r="M139" s="193" t="e">
        <f>(SUM('1.  LRAMVA Summary'!G$22:G$36)+SUM('1.  LRAMVA Summary'!#REF!)*(MONTH($E139)-1)/12)*$H139</f>
        <v>#REF!</v>
      </c>
      <c r="N139" s="193" t="e">
        <f>(SUM('1.  LRAMVA Summary'!H$22:H$36)+SUM('1.  LRAMVA Summary'!#REF!)*(MONTH($E139)-1)/12)*$H139</f>
        <v>#REF!</v>
      </c>
      <c r="O139" s="193" t="e">
        <f>(SUM('1.  LRAMVA Summary'!I$22:I$36)+SUM('1.  LRAMVA Summary'!#REF!)*(MONTH($E139)-1)/12)*$H139</f>
        <v>#REF!</v>
      </c>
      <c r="P139" s="193"/>
      <c r="Q139" s="194" t="e">
        <f t="shared" si="78"/>
        <v>#REF!</v>
      </c>
    </row>
    <row r="140" spans="2:17" s="3" customFormat="1" ht="12.75" x14ac:dyDescent="0.2">
      <c r="B140" s="59"/>
      <c r="E140" s="190">
        <v>43586</v>
      </c>
      <c r="F140" s="190" t="s">
        <v>383</v>
      </c>
      <c r="G140" s="191" t="s">
        <v>90</v>
      </c>
      <c r="H140" s="498">
        <f t="shared" ref="H140:H141" si="80">$C$49/12</f>
        <v>0</v>
      </c>
      <c r="I140" s="193" t="e">
        <f>(SUM('1.  LRAMVA Summary'!C$22:C$36)+SUM('1.  LRAMVA Summary'!#REF!)*(MONTH($E140)-1)/12)*$H140</f>
        <v>#REF!</v>
      </c>
      <c r="J140" s="193" t="e">
        <f>(SUM('1.  LRAMVA Summary'!D$22:D$36)+SUM('1.  LRAMVA Summary'!#REF!)*(MONTH($E140)-1)/12)*$H140</f>
        <v>#REF!</v>
      </c>
      <c r="K140" s="193" t="e">
        <f>(SUM('1.  LRAMVA Summary'!E$22:E$36)+SUM('1.  LRAMVA Summary'!#REF!)*(MONTH($E140)-1)/12)*$H140</f>
        <v>#REF!</v>
      </c>
      <c r="L140" s="193" t="e">
        <f>(SUM('1.  LRAMVA Summary'!F$22:F$36)+SUM('1.  LRAMVA Summary'!#REF!)*(MONTH($E140)-1)/12)*$H140</f>
        <v>#REF!</v>
      </c>
      <c r="M140" s="193" t="e">
        <f>(SUM('1.  LRAMVA Summary'!G$22:G$36)+SUM('1.  LRAMVA Summary'!#REF!)*(MONTH($E140)-1)/12)*$H140</f>
        <v>#REF!</v>
      </c>
      <c r="N140" s="193" t="e">
        <f>(SUM('1.  LRAMVA Summary'!H$22:H$36)+SUM('1.  LRAMVA Summary'!#REF!)*(MONTH($E140)-1)/12)*$H140</f>
        <v>#REF!</v>
      </c>
      <c r="O140" s="193" t="e">
        <f>(SUM('1.  LRAMVA Summary'!I$22:I$36)+SUM('1.  LRAMVA Summary'!#REF!)*(MONTH($E140)-1)/12)*$H140</f>
        <v>#REF!</v>
      </c>
      <c r="P140" s="193"/>
      <c r="Q140" s="194" t="e">
        <f t="shared" si="78"/>
        <v>#REF!</v>
      </c>
    </row>
    <row r="141" spans="2:17" s="3" customFormat="1" ht="12.75" x14ac:dyDescent="0.2">
      <c r="B141" s="59"/>
      <c r="E141" s="190">
        <v>43617</v>
      </c>
      <c r="F141" s="190" t="s">
        <v>383</v>
      </c>
      <c r="G141" s="191" t="s">
        <v>90</v>
      </c>
      <c r="H141" s="498">
        <f t="shared" si="80"/>
        <v>0</v>
      </c>
      <c r="I141" s="193" t="e">
        <f>(SUM('1.  LRAMVA Summary'!C$22:C$36)+SUM('1.  LRAMVA Summary'!#REF!)*(MONTH($E141)-1)/12)*$H141</f>
        <v>#REF!</v>
      </c>
      <c r="J141" s="193" t="e">
        <f>(SUM('1.  LRAMVA Summary'!D$22:D$36)+SUM('1.  LRAMVA Summary'!#REF!)*(MONTH($E141)-1)/12)*$H141</f>
        <v>#REF!</v>
      </c>
      <c r="K141" s="193" t="e">
        <f>(SUM('1.  LRAMVA Summary'!E$22:E$36)+SUM('1.  LRAMVA Summary'!#REF!)*(MONTH($E141)-1)/12)*$H141</f>
        <v>#REF!</v>
      </c>
      <c r="L141" s="193" t="e">
        <f>(SUM('1.  LRAMVA Summary'!F$22:F$36)+SUM('1.  LRAMVA Summary'!#REF!)*(MONTH($E141)-1)/12)*$H141</f>
        <v>#REF!</v>
      </c>
      <c r="M141" s="193" t="e">
        <f>(SUM('1.  LRAMVA Summary'!G$22:G$36)+SUM('1.  LRAMVA Summary'!#REF!)*(MONTH($E141)-1)/12)*$H141</f>
        <v>#REF!</v>
      </c>
      <c r="N141" s="193" t="e">
        <f>(SUM('1.  LRAMVA Summary'!H$22:H$36)+SUM('1.  LRAMVA Summary'!#REF!)*(MONTH($E141)-1)/12)*$H141</f>
        <v>#REF!</v>
      </c>
      <c r="O141" s="193" t="e">
        <f>(SUM('1.  LRAMVA Summary'!I$22:I$36)+SUM('1.  LRAMVA Summary'!#REF!)*(MONTH($E141)-1)/12)*$H141</f>
        <v>#REF!</v>
      </c>
      <c r="P141" s="193"/>
      <c r="Q141" s="194" t="e">
        <f t="shared" si="78"/>
        <v>#REF!</v>
      </c>
    </row>
    <row r="142" spans="2:17" x14ac:dyDescent="0.25">
      <c r="E142" s="190">
        <v>43647</v>
      </c>
      <c r="F142" s="190" t="s">
        <v>383</v>
      </c>
      <c r="G142" s="191" t="s">
        <v>92</v>
      </c>
      <c r="H142" s="498">
        <f>$C$50/12</f>
        <v>0</v>
      </c>
      <c r="I142" s="193" t="e">
        <f>(SUM('1.  LRAMVA Summary'!C$22:C$36)+SUM('1.  LRAMVA Summary'!#REF!)*(MONTH($E142)-1)/12)*$H142</f>
        <v>#REF!</v>
      </c>
      <c r="J142" s="193" t="e">
        <f>(SUM('1.  LRAMVA Summary'!D$22:D$36)+SUM('1.  LRAMVA Summary'!#REF!)*(MONTH($E142)-1)/12)*$H142</f>
        <v>#REF!</v>
      </c>
      <c r="K142" s="193" t="e">
        <f>(SUM('1.  LRAMVA Summary'!E$22:E$36)+SUM('1.  LRAMVA Summary'!#REF!)*(MONTH($E142)-1)/12)*$H142</f>
        <v>#REF!</v>
      </c>
      <c r="L142" s="193" t="e">
        <f>(SUM('1.  LRAMVA Summary'!F$22:F$36)+SUM('1.  LRAMVA Summary'!#REF!)*(MONTH($E142)-1)/12)*$H142</f>
        <v>#REF!</v>
      </c>
      <c r="M142" s="193" t="e">
        <f>(SUM('1.  LRAMVA Summary'!G$22:G$36)+SUM('1.  LRAMVA Summary'!#REF!)*(MONTH($E142)-1)/12)*$H142</f>
        <v>#REF!</v>
      </c>
      <c r="N142" s="193" t="e">
        <f>(SUM('1.  LRAMVA Summary'!H$22:H$36)+SUM('1.  LRAMVA Summary'!#REF!)*(MONTH($E142)-1)/12)*$H142</f>
        <v>#REF!</v>
      </c>
      <c r="O142" s="193" t="e">
        <f>(SUM('1.  LRAMVA Summary'!I$22:I$36)+SUM('1.  LRAMVA Summary'!#REF!)*(MONTH($E142)-1)/12)*$H142</f>
        <v>#REF!</v>
      </c>
      <c r="P142" s="193"/>
      <c r="Q142" s="194" t="e">
        <f t="shared" si="78"/>
        <v>#REF!</v>
      </c>
    </row>
    <row r="143" spans="2:17" x14ac:dyDescent="0.25">
      <c r="E143" s="190">
        <v>43678</v>
      </c>
      <c r="F143" s="190" t="s">
        <v>383</v>
      </c>
      <c r="G143" s="191" t="s">
        <v>92</v>
      </c>
      <c r="H143" s="498">
        <f t="shared" ref="H143:H144" si="81">$C$50/12</f>
        <v>0</v>
      </c>
      <c r="I143" s="193" t="e">
        <f>(SUM('1.  LRAMVA Summary'!C$22:C$36)+SUM('1.  LRAMVA Summary'!#REF!)*(MONTH($E143)-1)/12)*$H143</f>
        <v>#REF!</v>
      </c>
      <c r="J143" s="193" t="e">
        <f>(SUM('1.  LRAMVA Summary'!D$22:D$36)+SUM('1.  LRAMVA Summary'!#REF!)*(MONTH($E143)-1)/12)*$H143</f>
        <v>#REF!</v>
      </c>
      <c r="K143" s="193" t="e">
        <f>(SUM('1.  LRAMVA Summary'!E$22:E$36)+SUM('1.  LRAMVA Summary'!#REF!)*(MONTH($E143)-1)/12)*$H143</f>
        <v>#REF!</v>
      </c>
      <c r="L143" s="193" t="e">
        <f>(SUM('1.  LRAMVA Summary'!F$22:F$36)+SUM('1.  LRAMVA Summary'!#REF!)*(MONTH($E143)-1)/12)*$H143</f>
        <v>#REF!</v>
      </c>
      <c r="M143" s="193" t="e">
        <f>(SUM('1.  LRAMVA Summary'!G$22:G$36)+SUM('1.  LRAMVA Summary'!#REF!)*(MONTH($E143)-1)/12)*$H143</f>
        <v>#REF!</v>
      </c>
      <c r="N143" s="193" t="e">
        <f>(SUM('1.  LRAMVA Summary'!H$22:H$36)+SUM('1.  LRAMVA Summary'!#REF!)*(MONTH($E143)-1)/12)*$H143</f>
        <v>#REF!</v>
      </c>
      <c r="O143" s="193" t="e">
        <f>(SUM('1.  LRAMVA Summary'!I$22:I$36)+SUM('1.  LRAMVA Summary'!#REF!)*(MONTH($E143)-1)/12)*$H143</f>
        <v>#REF!</v>
      </c>
      <c r="P143" s="193"/>
      <c r="Q143" s="194" t="e">
        <f t="shared" si="78"/>
        <v>#REF!</v>
      </c>
    </row>
    <row r="144" spans="2:17" x14ac:dyDescent="0.25">
      <c r="E144" s="190">
        <v>43709</v>
      </c>
      <c r="F144" s="190" t="s">
        <v>383</v>
      </c>
      <c r="G144" s="191" t="s">
        <v>92</v>
      </c>
      <c r="H144" s="498">
        <f t="shared" si="81"/>
        <v>0</v>
      </c>
      <c r="I144" s="193" t="e">
        <f>(SUM('1.  LRAMVA Summary'!C$22:C$36)+SUM('1.  LRAMVA Summary'!#REF!)*(MONTH($E144)-1)/12)*$H144</f>
        <v>#REF!</v>
      </c>
      <c r="J144" s="193" t="e">
        <f>(SUM('1.  LRAMVA Summary'!D$22:D$36)+SUM('1.  LRAMVA Summary'!#REF!)*(MONTH($E144)-1)/12)*$H144</f>
        <v>#REF!</v>
      </c>
      <c r="K144" s="193" t="e">
        <f>(SUM('1.  LRAMVA Summary'!E$22:E$36)+SUM('1.  LRAMVA Summary'!#REF!)*(MONTH($E144)-1)/12)*$H144</f>
        <v>#REF!</v>
      </c>
      <c r="L144" s="193" t="e">
        <f>(SUM('1.  LRAMVA Summary'!F$22:F$36)+SUM('1.  LRAMVA Summary'!#REF!)*(MONTH($E144)-1)/12)*$H144</f>
        <v>#REF!</v>
      </c>
      <c r="M144" s="193" t="e">
        <f>(SUM('1.  LRAMVA Summary'!G$22:G$36)+SUM('1.  LRAMVA Summary'!#REF!)*(MONTH($E144)-1)/12)*$H144</f>
        <v>#REF!</v>
      </c>
      <c r="N144" s="193" t="e">
        <f>(SUM('1.  LRAMVA Summary'!H$22:H$36)+SUM('1.  LRAMVA Summary'!#REF!)*(MONTH($E144)-1)/12)*$H144</f>
        <v>#REF!</v>
      </c>
      <c r="O144" s="193" t="e">
        <f>(SUM('1.  LRAMVA Summary'!I$22:I$36)+SUM('1.  LRAMVA Summary'!#REF!)*(MONTH($E144)-1)/12)*$H144</f>
        <v>#REF!</v>
      </c>
      <c r="P144" s="193"/>
      <c r="Q144" s="194" t="e">
        <f t="shared" si="78"/>
        <v>#REF!</v>
      </c>
    </row>
    <row r="145" spans="5:17" x14ac:dyDescent="0.25">
      <c r="E145" s="190">
        <v>43739</v>
      </c>
      <c r="F145" s="190" t="s">
        <v>383</v>
      </c>
      <c r="G145" s="191" t="s">
        <v>93</v>
      </c>
      <c r="H145" s="498">
        <f>$C$51/12</f>
        <v>0</v>
      </c>
      <c r="I145" s="193" t="e">
        <f>(SUM('1.  LRAMVA Summary'!C$22:C$36)+SUM('1.  LRAMVA Summary'!#REF!)*(MONTH($E145)-1)/12)*$H145</f>
        <v>#REF!</v>
      </c>
      <c r="J145" s="193" t="e">
        <f>(SUM('1.  LRAMVA Summary'!D$22:D$36)+SUM('1.  LRAMVA Summary'!#REF!)*(MONTH($E145)-1)/12)*$H145</f>
        <v>#REF!</v>
      </c>
      <c r="K145" s="193" t="e">
        <f>(SUM('1.  LRAMVA Summary'!E$22:E$36)+SUM('1.  LRAMVA Summary'!#REF!)*(MONTH($E145)-1)/12)*$H145</f>
        <v>#REF!</v>
      </c>
      <c r="L145" s="193" t="e">
        <f>(SUM('1.  LRAMVA Summary'!F$22:F$36)+SUM('1.  LRAMVA Summary'!#REF!)*(MONTH($E145)-1)/12)*$H145</f>
        <v>#REF!</v>
      </c>
      <c r="M145" s="193" t="e">
        <f>(SUM('1.  LRAMVA Summary'!G$22:G$36)+SUM('1.  LRAMVA Summary'!#REF!)*(MONTH($E145)-1)/12)*$H145</f>
        <v>#REF!</v>
      </c>
      <c r="N145" s="193" t="e">
        <f>(SUM('1.  LRAMVA Summary'!H$22:H$36)+SUM('1.  LRAMVA Summary'!#REF!)*(MONTH($E145)-1)/12)*$H145</f>
        <v>#REF!</v>
      </c>
      <c r="O145" s="193" t="e">
        <f>(SUM('1.  LRAMVA Summary'!I$22:I$36)+SUM('1.  LRAMVA Summary'!#REF!)*(MONTH($E145)-1)/12)*$H145</f>
        <v>#REF!</v>
      </c>
      <c r="P145" s="193"/>
      <c r="Q145" s="194" t="e">
        <f t="shared" si="78"/>
        <v>#REF!</v>
      </c>
    </row>
    <row r="146" spans="5:17" x14ac:dyDescent="0.25">
      <c r="E146" s="190">
        <v>43770</v>
      </c>
      <c r="F146" s="190" t="s">
        <v>383</v>
      </c>
      <c r="G146" s="191" t="s">
        <v>93</v>
      </c>
      <c r="H146" s="498">
        <f t="shared" ref="H146:H147" si="82">$C$51/12</f>
        <v>0</v>
      </c>
      <c r="I146" s="193" t="e">
        <f>(SUM('1.  LRAMVA Summary'!C$22:C$36)+SUM('1.  LRAMVA Summary'!#REF!)*(MONTH($E146)-1)/12)*$H146</f>
        <v>#REF!</v>
      </c>
      <c r="J146" s="193" t="e">
        <f>(SUM('1.  LRAMVA Summary'!D$22:D$36)+SUM('1.  LRAMVA Summary'!#REF!)*(MONTH($E146)-1)/12)*$H146</f>
        <v>#REF!</v>
      </c>
      <c r="K146" s="193" t="e">
        <f>(SUM('1.  LRAMVA Summary'!E$22:E$36)+SUM('1.  LRAMVA Summary'!#REF!)*(MONTH($E146)-1)/12)*$H146</f>
        <v>#REF!</v>
      </c>
      <c r="L146" s="193" t="e">
        <f>(SUM('1.  LRAMVA Summary'!F$22:F$36)+SUM('1.  LRAMVA Summary'!#REF!)*(MONTH($E146)-1)/12)*$H146</f>
        <v>#REF!</v>
      </c>
      <c r="M146" s="193" t="e">
        <f>(SUM('1.  LRAMVA Summary'!G$22:G$36)+SUM('1.  LRAMVA Summary'!#REF!)*(MONTH($E146)-1)/12)*$H146</f>
        <v>#REF!</v>
      </c>
      <c r="N146" s="193" t="e">
        <f>(SUM('1.  LRAMVA Summary'!H$22:H$36)+SUM('1.  LRAMVA Summary'!#REF!)*(MONTH($E146)-1)/12)*$H146</f>
        <v>#REF!</v>
      </c>
      <c r="O146" s="193" t="e">
        <f>(SUM('1.  LRAMVA Summary'!I$22:I$36)+SUM('1.  LRAMVA Summary'!#REF!)*(MONTH($E146)-1)/12)*$H146</f>
        <v>#REF!</v>
      </c>
      <c r="P146" s="193"/>
      <c r="Q146" s="194" t="e">
        <f t="shared" si="78"/>
        <v>#REF!</v>
      </c>
    </row>
    <row r="147" spans="5:17" x14ac:dyDescent="0.25">
      <c r="E147" s="190">
        <v>43800</v>
      </c>
      <c r="F147" s="190" t="s">
        <v>383</v>
      </c>
      <c r="G147" s="191" t="s">
        <v>93</v>
      </c>
      <c r="H147" s="498">
        <f t="shared" si="82"/>
        <v>0</v>
      </c>
      <c r="I147" s="193" t="e">
        <f>(SUM('1.  LRAMVA Summary'!C$22:C$36)+SUM('1.  LRAMVA Summary'!#REF!)*(MONTH($E147)-1)/12)*$H147</f>
        <v>#REF!</v>
      </c>
      <c r="J147" s="193" t="e">
        <f>(SUM('1.  LRAMVA Summary'!D$22:D$36)+SUM('1.  LRAMVA Summary'!#REF!)*(MONTH($E147)-1)/12)*$H147</f>
        <v>#REF!</v>
      </c>
      <c r="K147" s="193" t="e">
        <f>(SUM('1.  LRAMVA Summary'!E$22:E$36)+SUM('1.  LRAMVA Summary'!#REF!)*(MONTH($E147)-1)/12)*$H147</f>
        <v>#REF!</v>
      </c>
      <c r="L147" s="193" t="e">
        <f>(SUM('1.  LRAMVA Summary'!F$22:F$36)+SUM('1.  LRAMVA Summary'!#REF!)*(MONTH($E147)-1)/12)*$H147</f>
        <v>#REF!</v>
      </c>
      <c r="M147" s="193" t="e">
        <f>(SUM('1.  LRAMVA Summary'!G$22:G$36)+SUM('1.  LRAMVA Summary'!#REF!)*(MONTH($E147)-1)/12)*$H147</f>
        <v>#REF!</v>
      </c>
      <c r="N147" s="193" t="e">
        <f>(SUM('1.  LRAMVA Summary'!H$22:H$36)+SUM('1.  LRAMVA Summary'!#REF!)*(MONTH($E147)-1)/12)*$H147</f>
        <v>#REF!</v>
      </c>
      <c r="O147" s="193" t="e">
        <f>(SUM('1.  LRAMVA Summary'!I$22:I$36)+SUM('1.  LRAMVA Summary'!#REF!)*(MONTH($E147)-1)/12)*$H147</f>
        <v>#REF!</v>
      </c>
      <c r="P147" s="193"/>
      <c r="Q147" s="194" t="e">
        <f t="shared" si="78"/>
        <v>#REF!</v>
      </c>
    </row>
    <row r="148" spans="5:17" ht="15.75" thickBot="1" x14ac:dyDescent="0.3">
      <c r="E148" s="204" t="s">
        <v>390</v>
      </c>
      <c r="F148" s="204"/>
      <c r="G148" s="205"/>
      <c r="H148" s="206"/>
      <c r="I148" s="207" t="e">
        <f>SUM(I135:I147)</f>
        <v>#REF!</v>
      </c>
      <c r="J148" s="207" t="e">
        <f>SUM(J135:J147)</f>
        <v>#REF!</v>
      </c>
      <c r="K148" s="207" t="e">
        <f t="shared" ref="K148:P148" si="83">SUM(K135:K147)</f>
        <v>#REF!</v>
      </c>
      <c r="L148" s="207" t="e">
        <f t="shared" si="83"/>
        <v>#REF!</v>
      </c>
      <c r="M148" s="207" t="e">
        <f t="shared" si="83"/>
        <v>#REF!</v>
      </c>
      <c r="N148" s="207" t="e">
        <f t="shared" si="83"/>
        <v>#REF!</v>
      </c>
      <c r="O148" s="207" t="e">
        <f t="shared" si="83"/>
        <v>#REF!</v>
      </c>
      <c r="P148" s="207">
        <f t="shared" si="83"/>
        <v>0</v>
      </c>
      <c r="Q148" s="207" t="e">
        <f>SUM(Q135:Q147)</f>
        <v>#REF!</v>
      </c>
    </row>
    <row r="149" spans="5:17" ht="15.75" thickTop="1" x14ac:dyDescent="0.25">
      <c r="E149" s="239" t="s">
        <v>91</v>
      </c>
      <c r="F149" s="239"/>
      <c r="G149" s="240"/>
      <c r="H149" s="241"/>
      <c r="I149" s="242"/>
      <c r="J149" s="242"/>
      <c r="K149" s="242"/>
      <c r="L149" s="242"/>
      <c r="M149" s="242"/>
      <c r="N149" s="242"/>
      <c r="O149" s="242"/>
      <c r="P149" s="242"/>
      <c r="Q149" s="243"/>
    </row>
    <row r="150" spans="5:17" x14ac:dyDescent="0.25">
      <c r="E150" s="200" t="s">
        <v>403</v>
      </c>
      <c r="F150" s="200"/>
      <c r="G150" s="201"/>
      <c r="H150" s="202"/>
      <c r="I150" s="203" t="e">
        <f>I148+I149</f>
        <v>#REF!</v>
      </c>
      <c r="J150" s="203" t="e">
        <f t="shared" ref="J150" si="84">J148+J149</f>
        <v>#REF!</v>
      </c>
      <c r="K150" s="203" t="e">
        <f t="shared" ref="K150" si="85">K148+K149</f>
        <v>#REF!</v>
      </c>
      <c r="L150" s="203" t="e">
        <f t="shared" ref="L150" si="86">L148+L149</f>
        <v>#REF!</v>
      </c>
      <c r="M150" s="203" t="e">
        <f t="shared" ref="M150" si="87">M148+M149</f>
        <v>#REF!</v>
      </c>
      <c r="N150" s="203" t="e">
        <f t="shared" ref="N150" si="88">N148+N149</f>
        <v>#REF!</v>
      </c>
      <c r="O150" s="203" t="e">
        <f t="shared" ref="O150" si="89">O148+O149</f>
        <v>#REF!</v>
      </c>
      <c r="P150" s="203">
        <f t="shared" ref="P150" si="90">P148+P149</f>
        <v>0</v>
      </c>
      <c r="Q150" s="203" t="e">
        <f t="shared" ref="Q150" si="91">Q148+Q149</f>
        <v>#REF!</v>
      </c>
    </row>
    <row r="151" spans="5:17" x14ac:dyDescent="0.25">
      <c r="E151" s="190">
        <v>43831</v>
      </c>
      <c r="F151" s="190" t="s">
        <v>384</v>
      </c>
      <c r="G151" s="191" t="s">
        <v>89</v>
      </c>
      <c r="H151" s="498">
        <f>$C$52/12</f>
        <v>0</v>
      </c>
      <c r="I151" s="193">
        <f>(SUM('1.  LRAMVA Summary'!C$22:C$36)*(MONTH($E151)-1)/12)*$H151</f>
        <v>0</v>
      </c>
      <c r="J151" s="193">
        <f>(SUM('1.  LRAMVA Summary'!D$22:D$36)*(MONTH($E151)-1)/12)*$H151</f>
        <v>0</v>
      </c>
      <c r="K151" s="193">
        <f>(SUM('1.  LRAMVA Summary'!E$22:E$36)*(MONTH($E151)-1)/12)*$H151</f>
        <v>0</v>
      </c>
      <c r="L151" s="193">
        <f>(SUM('1.  LRAMVA Summary'!F$22:F$36)*(MONTH($E151)-1)/12)*$H151</f>
        <v>0</v>
      </c>
      <c r="M151" s="193">
        <f>(SUM('1.  LRAMVA Summary'!G$22:G$36)*(MONTH($E151)-1)/12)*$H151</f>
        <v>0</v>
      </c>
      <c r="N151" s="193">
        <f>(SUM('1.  LRAMVA Summary'!H$22:H$36)*(MONTH($E151)-1)/12)*$H151</f>
        <v>0</v>
      </c>
      <c r="O151" s="193">
        <f>(SUM('1.  LRAMVA Summary'!I$22:I$36)*(MONTH($E151)-1)/12)*$H151</f>
        <v>0</v>
      </c>
      <c r="P151" s="193"/>
      <c r="Q151" s="194">
        <f>SUM(I151:P151)</f>
        <v>0</v>
      </c>
    </row>
    <row r="152" spans="5:17" x14ac:dyDescent="0.25">
      <c r="E152" s="190">
        <v>43862</v>
      </c>
      <c r="F152" s="190" t="s">
        <v>384</v>
      </c>
      <c r="G152" s="191" t="s">
        <v>89</v>
      </c>
      <c r="H152" s="498">
        <f t="shared" ref="H152:H153" si="92">$C$52/12</f>
        <v>0</v>
      </c>
      <c r="I152" s="193">
        <f>(SUM('1.  LRAMVA Summary'!C$22:C$36)*(MONTH($E152)-1)/12)*$H152</f>
        <v>0</v>
      </c>
      <c r="J152" s="193">
        <f>(SUM('1.  LRAMVA Summary'!D$22:D$36)*(MONTH($E152)-1)/12)*$H152</f>
        <v>0</v>
      </c>
      <c r="K152" s="193">
        <f>(SUM('1.  LRAMVA Summary'!E$22:E$36)*(MONTH($E152)-1)/12)*$H152</f>
        <v>0</v>
      </c>
      <c r="L152" s="193">
        <f>(SUM('1.  LRAMVA Summary'!F$22:F$36)*(MONTH($E152)-1)/12)*$H152</f>
        <v>0</v>
      </c>
      <c r="M152" s="193">
        <f>(SUM('1.  LRAMVA Summary'!G$22:G$36)*(MONTH($E152)-1)/12)*$H152</f>
        <v>0</v>
      </c>
      <c r="N152" s="193">
        <f>(SUM('1.  LRAMVA Summary'!H$22:H$36)*(MONTH($E152)-1)/12)*$H152</f>
        <v>0</v>
      </c>
      <c r="O152" s="193">
        <f>(SUM('1.  LRAMVA Summary'!I$22:I$36)*(MONTH($E152)-1)/12)*$H152</f>
        <v>0</v>
      </c>
      <c r="P152" s="193"/>
      <c r="Q152" s="194">
        <f>SUM(I152:P152)</f>
        <v>0</v>
      </c>
    </row>
    <row r="153" spans="5:17" x14ac:dyDescent="0.25">
      <c r="E153" s="190">
        <v>43891</v>
      </c>
      <c r="F153" s="190" t="s">
        <v>384</v>
      </c>
      <c r="G153" s="191" t="s">
        <v>89</v>
      </c>
      <c r="H153" s="498">
        <f t="shared" si="92"/>
        <v>0</v>
      </c>
      <c r="I153" s="193">
        <f>(SUM('1.  LRAMVA Summary'!C$22:C$36)*(MONTH($E153)-1)/12)*$H153</f>
        <v>0</v>
      </c>
      <c r="J153" s="193">
        <f>(SUM('1.  LRAMVA Summary'!D$22:D$36)*(MONTH($E153)-1)/12)*$H153</f>
        <v>0</v>
      </c>
      <c r="K153" s="193">
        <f>(SUM('1.  LRAMVA Summary'!E$22:E$36)*(MONTH($E153)-1)/12)*$H153</f>
        <v>0</v>
      </c>
      <c r="L153" s="193">
        <f>(SUM('1.  LRAMVA Summary'!F$22:F$36)*(MONTH($E153)-1)/12)*$H153</f>
        <v>0</v>
      </c>
      <c r="M153" s="193">
        <f>(SUM('1.  LRAMVA Summary'!G$22:G$36)*(MONTH($E153)-1)/12)*$H153</f>
        <v>0</v>
      </c>
      <c r="N153" s="193">
        <f>(SUM('1.  LRAMVA Summary'!H$22:H$36)*(MONTH($E153)-1)/12)*$H153</f>
        <v>0</v>
      </c>
      <c r="O153" s="193">
        <f>(SUM('1.  LRAMVA Summary'!I$22:I$36)*(MONTH($E153)-1)/12)*$H153</f>
        <v>0</v>
      </c>
      <c r="P153" s="193"/>
      <c r="Q153" s="194">
        <f t="shared" ref="Q153:Q162" si="93">SUM(I153:P153)</f>
        <v>0</v>
      </c>
    </row>
    <row r="154" spans="5:17" x14ac:dyDescent="0.25">
      <c r="E154" s="190">
        <v>43922</v>
      </c>
      <c r="F154" s="190" t="s">
        <v>384</v>
      </c>
      <c r="G154" s="191" t="s">
        <v>90</v>
      </c>
      <c r="H154" s="498">
        <f>$C$53/12</f>
        <v>0</v>
      </c>
      <c r="I154" s="193">
        <f>(SUM('1.  LRAMVA Summary'!C$22:C$36)*(MONTH($E154)-1)/12)*$H154</f>
        <v>0</v>
      </c>
      <c r="J154" s="193">
        <f>(SUM('1.  LRAMVA Summary'!D$22:D$36)*(MONTH($E154)-1)/12)*$H154</f>
        <v>0</v>
      </c>
      <c r="K154" s="193">
        <f>(SUM('1.  LRAMVA Summary'!E$22:E$36)*(MONTH($E154)-1)/12)*$H154</f>
        <v>0</v>
      </c>
      <c r="L154" s="193">
        <f>(SUM('1.  LRAMVA Summary'!F$22:F$36)*(MONTH($E154)-1)/12)*$H154</f>
        <v>0</v>
      </c>
      <c r="M154" s="193">
        <f>(SUM('1.  LRAMVA Summary'!G$22:G$36)*(MONTH($E154)-1)/12)*$H154</f>
        <v>0</v>
      </c>
      <c r="N154" s="193">
        <f>(SUM('1.  LRAMVA Summary'!H$22:H$36)*(MONTH($E154)-1)/12)*$H154</f>
        <v>0</v>
      </c>
      <c r="O154" s="193">
        <f>(SUM('1.  LRAMVA Summary'!I$22:I$36)*(MONTH($E154)-1)/12)*$H154</f>
        <v>0</v>
      </c>
      <c r="P154" s="193"/>
      <c r="Q154" s="194">
        <f t="shared" si="93"/>
        <v>0</v>
      </c>
    </row>
    <row r="155" spans="5:17" x14ac:dyDescent="0.25">
      <c r="E155" s="190">
        <v>43952</v>
      </c>
      <c r="F155" s="190" t="s">
        <v>384</v>
      </c>
      <c r="G155" s="191" t="s">
        <v>90</v>
      </c>
      <c r="H155" s="498">
        <f t="shared" ref="H155:H156" si="94">$C$53/12</f>
        <v>0</v>
      </c>
      <c r="I155" s="193">
        <f>(SUM('1.  LRAMVA Summary'!C$22:C$36)*(MONTH($E155)-1)/12)*$H155</f>
        <v>0</v>
      </c>
      <c r="J155" s="193">
        <f>(SUM('1.  LRAMVA Summary'!D$22:D$36)*(MONTH($E155)-1)/12)*$H155</f>
        <v>0</v>
      </c>
      <c r="K155" s="193">
        <f>(SUM('1.  LRAMVA Summary'!E$22:E$36)*(MONTH($E155)-1)/12)*$H155</f>
        <v>0</v>
      </c>
      <c r="L155" s="193">
        <f>(SUM('1.  LRAMVA Summary'!F$22:F$36)*(MONTH($E155)-1)/12)*$H155</f>
        <v>0</v>
      </c>
      <c r="M155" s="193">
        <f>(SUM('1.  LRAMVA Summary'!G$22:G$36)*(MONTH($E155)-1)/12)*$H155</f>
        <v>0</v>
      </c>
      <c r="N155" s="193">
        <f>(SUM('1.  LRAMVA Summary'!H$22:H$36)*(MONTH($E155)-1)/12)*$H155</f>
        <v>0</v>
      </c>
      <c r="O155" s="193">
        <f>(SUM('1.  LRAMVA Summary'!I$22:I$36)*(MONTH($E155)-1)/12)*$H155</f>
        <v>0</v>
      </c>
      <c r="P155" s="193"/>
      <c r="Q155" s="194">
        <f t="shared" si="93"/>
        <v>0</v>
      </c>
    </row>
    <row r="156" spans="5:17" x14ac:dyDescent="0.25">
      <c r="E156" s="190">
        <v>43983</v>
      </c>
      <c r="F156" s="190" t="s">
        <v>384</v>
      </c>
      <c r="G156" s="191" t="s">
        <v>90</v>
      </c>
      <c r="H156" s="498">
        <f t="shared" si="94"/>
        <v>0</v>
      </c>
      <c r="I156" s="193">
        <f>(SUM('1.  LRAMVA Summary'!C$22:C$36)*(MONTH($E156)-1)/12)*$H156</f>
        <v>0</v>
      </c>
      <c r="J156" s="193">
        <f>(SUM('1.  LRAMVA Summary'!D$22:D$36)*(MONTH($E156)-1)/12)*$H156</f>
        <v>0</v>
      </c>
      <c r="K156" s="193">
        <f>(SUM('1.  LRAMVA Summary'!E$22:E$36)*(MONTH($E156)-1)/12)*$H156</f>
        <v>0</v>
      </c>
      <c r="L156" s="193">
        <f>(SUM('1.  LRAMVA Summary'!F$22:F$36)*(MONTH($E156)-1)/12)*$H156</f>
        <v>0</v>
      </c>
      <c r="M156" s="193">
        <f>(SUM('1.  LRAMVA Summary'!G$22:G$36)*(MONTH($E156)-1)/12)*$H156</f>
        <v>0</v>
      </c>
      <c r="N156" s="193">
        <f>(SUM('1.  LRAMVA Summary'!H$22:H$36)*(MONTH($E156)-1)/12)*$H156</f>
        <v>0</v>
      </c>
      <c r="O156" s="193">
        <f>(SUM('1.  LRAMVA Summary'!I$22:I$36)*(MONTH($E156)-1)/12)*$H156</f>
        <v>0</v>
      </c>
      <c r="P156" s="193"/>
      <c r="Q156" s="194">
        <f t="shared" si="93"/>
        <v>0</v>
      </c>
    </row>
    <row r="157" spans="5:17" x14ac:dyDescent="0.25">
      <c r="E157" s="190">
        <v>44013</v>
      </c>
      <c r="F157" s="190" t="s">
        <v>384</v>
      </c>
      <c r="G157" s="191" t="s">
        <v>92</v>
      </c>
      <c r="H157" s="498">
        <f>$C$54/12</f>
        <v>0</v>
      </c>
      <c r="I157" s="193">
        <f>(SUM('1.  LRAMVA Summary'!C$22:C$36)*(MONTH($E157)-1)/12)*$H157</f>
        <v>0</v>
      </c>
      <c r="J157" s="193">
        <f>(SUM('1.  LRAMVA Summary'!D$22:D$36)*(MONTH($E157)-1)/12)*$H157</f>
        <v>0</v>
      </c>
      <c r="K157" s="193">
        <f>(SUM('1.  LRAMVA Summary'!E$22:E$36)*(MONTH($E157)-1)/12)*$H157</f>
        <v>0</v>
      </c>
      <c r="L157" s="193">
        <f>(SUM('1.  LRAMVA Summary'!F$22:F$36)*(MONTH($E157)-1)/12)*$H157</f>
        <v>0</v>
      </c>
      <c r="M157" s="193">
        <f>(SUM('1.  LRAMVA Summary'!G$22:G$36)*(MONTH($E157)-1)/12)*$H157</f>
        <v>0</v>
      </c>
      <c r="N157" s="193">
        <f>(SUM('1.  LRAMVA Summary'!H$22:H$36)*(MONTH($E157)-1)/12)*$H157</f>
        <v>0</v>
      </c>
      <c r="O157" s="193">
        <f>(SUM('1.  LRAMVA Summary'!I$22:I$36)*(MONTH($E157)-1)/12)*$H157</f>
        <v>0</v>
      </c>
      <c r="P157" s="193"/>
      <c r="Q157" s="194">
        <f t="shared" si="93"/>
        <v>0</v>
      </c>
    </row>
    <row r="158" spans="5:17" x14ac:dyDescent="0.25">
      <c r="E158" s="190">
        <v>44044</v>
      </c>
      <c r="F158" s="190" t="s">
        <v>384</v>
      </c>
      <c r="G158" s="191" t="s">
        <v>92</v>
      </c>
      <c r="H158" s="498">
        <f t="shared" ref="H158:H159" si="95">$C$54/12</f>
        <v>0</v>
      </c>
      <c r="I158" s="193">
        <f>(SUM('1.  LRAMVA Summary'!C$22:C$36)*(MONTH($E158)-1)/12)*$H158</f>
        <v>0</v>
      </c>
      <c r="J158" s="193">
        <f>(SUM('1.  LRAMVA Summary'!D$22:D$36)*(MONTH($E158)-1)/12)*$H158</f>
        <v>0</v>
      </c>
      <c r="K158" s="193">
        <f>(SUM('1.  LRAMVA Summary'!E$22:E$36)*(MONTH($E158)-1)/12)*$H158</f>
        <v>0</v>
      </c>
      <c r="L158" s="193">
        <f>(SUM('1.  LRAMVA Summary'!F$22:F$36)*(MONTH($E158)-1)/12)*$H158</f>
        <v>0</v>
      </c>
      <c r="M158" s="193">
        <f>(SUM('1.  LRAMVA Summary'!G$22:G$36)*(MONTH($E158)-1)/12)*$H158</f>
        <v>0</v>
      </c>
      <c r="N158" s="193">
        <f>(SUM('1.  LRAMVA Summary'!H$22:H$36)*(MONTH($E158)-1)/12)*$H158</f>
        <v>0</v>
      </c>
      <c r="O158" s="193">
        <f>(SUM('1.  LRAMVA Summary'!I$22:I$36)*(MONTH($E158)-1)/12)*$H158</f>
        <v>0</v>
      </c>
      <c r="P158" s="193"/>
      <c r="Q158" s="194">
        <f t="shared" si="93"/>
        <v>0</v>
      </c>
    </row>
    <row r="159" spans="5:17" x14ac:dyDescent="0.25">
      <c r="E159" s="190">
        <v>44075</v>
      </c>
      <c r="F159" s="190" t="s">
        <v>384</v>
      </c>
      <c r="G159" s="191" t="s">
        <v>92</v>
      </c>
      <c r="H159" s="498">
        <f t="shared" si="95"/>
        <v>0</v>
      </c>
      <c r="I159" s="193">
        <f>(SUM('1.  LRAMVA Summary'!C$22:C$36)*(MONTH($E159)-1)/12)*$H159</f>
        <v>0</v>
      </c>
      <c r="J159" s="193">
        <f>(SUM('1.  LRAMVA Summary'!D$22:D$36)*(MONTH($E159)-1)/12)*$H159</f>
        <v>0</v>
      </c>
      <c r="K159" s="193">
        <f>(SUM('1.  LRAMVA Summary'!E$22:E$36)*(MONTH($E159)-1)/12)*$H159</f>
        <v>0</v>
      </c>
      <c r="L159" s="193">
        <f>(SUM('1.  LRAMVA Summary'!F$22:F$36)*(MONTH($E159)-1)/12)*$H159</f>
        <v>0</v>
      </c>
      <c r="M159" s="193">
        <f>(SUM('1.  LRAMVA Summary'!G$22:G$36)*(MONTH($E159)-1)/12)*$H159</f>
        <v>0</v>
      </c>
      <c r="N159" s="193">
        <f>(SUM('1.  LRAMVA Summary'!H$22:H$36)*(MONTH($E159)-1)/12)*$H159</f>
        <v>0</v>
      </c>
      <c r="O159" s="193">
        <f>(SUM('1.  LRAMVA Summary'!I$22:I$36)*(MONTH($E159)-1)/12)*$H159</f>
        <v>0</v>
      </c>
      <c r="P159" s="193"/>
      <c r="Q159" s="194">
        <f t="shared" si="93"/>
        <v>0</v>
      </c>
    </row>
    <row r="160" spans="5:17" x14ac:dyDescent="0.25">
      <c r="E160" s="190">
        <v>44105</v>
      </c>
      <c r="F160" s="190" t="s">
        <v>384</v>
      </c>
      <c r="G160" s="191" t="s">
        <v>93</v>
      </c>
      <c r="H160" s="498">
        <f>$C$55/12</f>
        <v>0</v>
      </c>
      <c r="I160" s="193">
        <f>(SUM('1.  LRAMVA Summary'!C$22:C$36)*(MONTH($E160)-1)/12)*$H160</f>
        <v>0</v>
      </c>
      <c r="J160" s="193">
        <f>(SUM('1.  LRAMVA Summary'!D$22:D$36)*(MONTH($E160)-1)/12)*$H160</f>
        <v>0</v>
      </c>
      <c r="K160" s="193">
        <f>(SUM('1.  LRAMVA Summary'!E$22:E$36)*(MONTH($E160)-1)/12)*$H160</f>
        <v>0</v>
      </c>
      <c r="L160" s="193">
        <f>(SUM('1.  LRAMVA Summary'!F$22:F$36)*(MONTH($E160)-1)/12)*$H160</f>
        <v>0</v>
      </c>
      <c r="M160" s="193">
        <f>(SUM('1.  LRAMVA Summary'!G$22:G$36)*(MONTH($E160)-1)/12)*$H160</f>
        <v>0</v>
      </c>
      <c r="N160" s="193">
        <f>(SUM('1.  LRAMVA Summary'!H$22:H$36)*(MONTH($E160)-1)/12)*$H160</f>
        <v>0</v>
      </c>
      <c r="O160" s="193">
        <f>(SUM('1.  LRAMVA Summary'!I$22:I$36)*(MONTH($E160)-1)/12)*$H160</f>
        <v>0</v>
      </c>
      <c r="P160" s="193"/>
      <c r="Q160" s="194">
        <f t="shared" si="93"/>
        <v>0</v>
      </c>
    </row>
    <row r="161" spans="5:17" x14ac:dyDescent="0.25">
      <c r="E161" s="190">
        <v>44136</v>
      </c>
      <c r="F161" s="190" t="s">
        <v>384</v>
      </c>
      <c r="G161" s="191" t="s">
        <v>93</v>
      </c>
      <c r="H161" s="498">
        <f t="shared" ref="H161:H162" si="96">$C$55/12</f>
        <v>0</v>
      </c>
      <c r="I161" s="193">
        <f>(SUM('1.  LRAMVA Summary'!C$22:C$36)*(MONTH($E161)-1)/12)*$H161</f>
        <v>0</v>
      </c>
      <c r="J161" s="193">
        <f>(SUM('1.  LRAMVA Summary'!D$22:D$36)*(MONTH($E161)-1)/12)*$H161</f>
        <v>0</v>
      </c>
      <c r="K161" s="193">
        <f>(SUM('1.  LRAMVA Summary'!E$22:E$36)*(MONTH($E161)-1)/12)*$H161</f>
        <v>0</v>
      </c>
      <c r="L161" s="193">
        <f>(SUM('1.  LRAMVA Summary'!F$22:F$36)*(MONTH($E161)-1)/12)*$H161</f>
        <v>0</v>
      </c>
      <c r="M161" s="193">
        <f>(SUM('1.  LRAMVA Summary'!G$22:G$36)*(MONTH($E161)-1)/12)*$H161</f>
        <v>0</v>
      </c>
      <c r="N161" s="193">
        <f>(SUM('1.  LRAMVA Summary'!H$22:H$36)*(MONTH($E161)-1)/12)*$H161</f>
        <v>0</v>
      </c>
      <c r="O161" s="193">
        <f>(SUM('1.  LRAMVA Summary'!I$22:I$36)*(MONTH($E161)-1)/12)*$H161</f>
        <v>0</v>
      </c>
      <c r="P161" s="193"/>
      <c r="Q161" s="194">
        <f t="shared" si="93"/>
        <v>0</v>
      </c>
    </row>
    <row r="162" spans="5:17" x14ac:dyDescent="0.25">
      <c r="E162" s="190">
        <v>44166</v>
      </c>
      <c r="F162" s="190" t="s">
        <v>384</v>
      </c>
      <c r="G162" s="191" t="s">
        <v>93</v>
      </c>
      <c r="H162" s="498">
        <f t="shared" si="96"/>
        <v>0</v>
      </c>
      <c r="I162" s="193">
        <f>(SUM('1.  LRAMVA Summary'!C$22:C$36)*(MONTH($E162)-1)/12)*$H162</f>
        <v>0</v>
      </c>
      <c r="J162" s="193">
        <f>(SUM('1.  LRAMVA Summary'!D$22:D$36)*(MONTH($E162)-1)/12)*$H162</f>
        <v>0</v>
      </c>
      <c r="K162" s="193">
        <f>(SUM('1.  LRAMVA Summary'!E$22:E$36)*(MONTH($E162)-1)/12)*$H162</f>
        <v>0</v>
      </c>
      <c r="L162" s="193">
        <f>(SUM('1.  LRAMVA Summary'!F$22:F$36)*(MONTH($E162)-1)/12)*$H162</f>
        <v>0</v>
      </c>
      <c r="M162" s="193">
        <f>(SUM('1.  LRAMVA Summary'!G$22:G$36)*(MONTH($E162)-1)/12)*$H162</f>
        <v>0</v>
      </c>
      <c r="N162" s="193">
        <f>(SUM('1.  LRAMVA Summary'!H$22:H$36)*(MONTH($E162)-1)/12)*$H162</f>
        <v>0</v>
      </c>
      <c r="O162" s="193">
        <f>(SUM('1.  LRAMVA Summary'!I$22:I$36)*(MONTH($E162)-1)/12)*$H162</f>
        <v>0</v>
      </c>
      <c r="P162" s="193"/>
      <c r="Q162" s="194">
        <f t="shared" si="93"/>
        <v>0</v>
      </c>
    </row>
    <row r="163" spans="5:17" ht="15.75" thickBot="1" x14ac:dyDescent="0.3">
      <c r="E163" s="204" t="s">
        <v>391</v>
      </c>
      <c r="F163" s="204"/>
      <c r="G163" s="205"/>
      <c r="H163" s="206"/>
      <c r="I163" s="207" t="e">
        <f>SUM(I150:I162)</f>
        <v>#REF!</v>
      </c>
      <c r="J163" s="207" t="e">
        <f>SUM(J150:J162)</f>
        <v>#REF!</v>
      </c>
      <c r="K163" s="207" t="e">
        <f t="shared" ref="K163:P163" si="97">SUM(K150:K162)</f>
        <v>#REF!</v>
      </c>
      <c r="L163" s="207" t="e">
        <f t="shared" si="97"/>
        <v>#REF!</v>
      </c>
      <c r="M163" s="207" t="e">
        <f t="shared" si="97"/>
        <v>#REF!</v>
      </c>
      <c r="N163" s="207" t="e">
        <f t="shared" si="97"/>
        <v>#REF!</v>
      </c>
      <c r="O163" s="207" t="e">
        <f t="shared" si="97"/>
        <v>#REF!</v>
      </c>
      <c r="P163" s="207">
        <f t="shared" si="97"/>
        <v>0</v>
      </c>
      <c r="Q163" s="207" t="e">
        <f>SUM(Q150:Q162)</f>
        <v>#REF!</v>
      </c>
    </row>
    <row r="164" spans="5:17" ht="15.75" thickTop="1" x14ac:dyDescent="0.25">
      <c r="E164" s="239" t="s">
        <v>91</v>
      </c>
      <c r="F164" s="239"/>
      <c r="G164" s="240"/>
      <c r="H164" s="241"/>
      <c r="I164" s="242"/>
      <c r="J164" s="242"/>
      <c r="K164" s="242"/>
      <c r="L164" s="242"/>
      <c r="M164" s="242"/>
      <c r="N164" s="242"/>
      <c r="O164" s="242"/>
      <c r="P164" s="242"/>
      <c r="Q164" s="243"/>
    </row>
  </sheetData>
  <mergeCells count="3">
    <mergeCell ref="B3:Q3"/>
    <mergeCell ref="D7:Q7"/>
    <mergeCell ref="B13:C13"/>
  </mergeCells>
  <hyperlinks>
    <hyperlink ref="B57" r:id="rId1"/>
  </hyperlinks>
  <pageMargins left="0.7" right="0.7" top="0.75" bottom="0.75" header="0.3" footer="0.3"/>
  <pageSetup scale="51" fitToHeight="0" orientation="landscape" verticalDpi="0"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7"/>
  <sheetViews>
    <sheetView zoomScale="90" zoomScaleNormal="90" workbookViewId="0">
      <selection activeCell="A3" sqref="A3"/>
    </sheetView>
  </sheetViews>
  <sheetFormatPr defaultRowHeight="15" x14ac:dyDescent="0.25"/>
  <cols>
    <col min="1" max="1" width="9.140625" style="27"/>
    <col min="2" max="2" width="20.42578125" style="25" customWidth="1"/>
    <col min="3" max="3" width="17" style="27" customWidth="1"/>
    <col min="4" max="4" width="13.42578125" style="27" customWidth="1"/>
    <col min="5" max="5" width="16.85546875" style="27" customWidth="1"/>
    <col min="6" max="7" width="9.140625" style="27"/>
    <col min="8" max="8" width="16.85546875" style="26" customWidth="1"/>
    <col min="9" max="16384" width="9.140625" style="27"/>
  </cols>
  <sheetData>
    <row r="1" spans="2:11" ht="146.25" customHeight="1" x14ac:dyDescent="0.25"/>
    <row r="3" spans="2:11" x14ac:dyDescent="0.25">
      <c r="B3" s="517" t="s">
        <v>500</v>
      </c>
      <c r="C3" s="518"/>
      <c r="D3" s="518"/>
      <c r="E3" s="518"/>
      <c r="F3" s="518"/>
      <c r="G3" s="518"/>
      <c r="H3" s="518"/>
      <c r="I3" s="518"/>
      <c r="J3" s="518"/>
      <c r="K3" s="519"/>
    </row>
    <row r="4" spans="2:11" ht="15" customHeight="1" x14ac:dyDescent="0.25">
      <c r="B4" s="520"/>
      <c r="C4" s="521"/>
      <c r="D4" s="521"/>
      <c r="E4" s="521"/>
      <c r="F4" s="521"/>
      <c r="G4" s="521"/>
      <c r="H4" s="521"/>
      <c r="I4" s="521"/>
      <c r="J4" s="521"/>
      <c r="K4" s="522"/>
    </row>
    <row r="5" spans="2:11" ht="15" customHeight="1" x14ac:dyDescent="0.25">
      <c r="B5" s="520"/>
      <c r="C5" s="521"/>
      <c r="D5" s="521"/>
      <c r="E5" s="521"/>
      <c r="F5" s="521"/>
      <c r="G5" s="521"/>
      <c r="H5" s="521"/>
      <c r="I5" s="521"/>
      <c r="J5" s="521"/>
      <c r="K5" s="522"/>
    </row>
    <row r="6" spans="2:11" x14ac:dyDescent="0.25">
      <c r="B6" s="520"/>
      <c r="C6" s="521"/>
      <c r="D6" s="521"/>
      <c r="E6" s="521"/>
      <c r="F6" s="521"/>
      <c r="G6" s="521"/>
      <c r="H6" s="521"/>
      <c r="I6" s="521"/>
      <c r="J6" s="521"/>
      <c r="K6" s="522"/>
    </row>
    <row r="7" spans="2:11" x14ac:dyDescent="0.25">
      <c r="B7" s="523"/>
      <c r="C7" s="524"/>
      <c r="D7" s="524"/>
      <c r="E7" s="524"/>
      <c r="F7" s="524"/>
      <c r="G7" s="524"/>
      <c r="H7" s="524"/>
      <c r="I7" s="524"/>
      <c r="J7" s="524"/>
      <c r="K7" s="525"/>
    </row>
    <row r="9" spans="2:11" s="492" customFormat="1" ht="18.75" x14ac:dyDescent="0.3">
      <c r="B9" s="494"/>
      <c r="C9" s="493" t="s">
        <v>449</v>
      </c>
      <c r="H9" s="495"/>
      <c r="I9" s="493" t="s">
        <v>450</v>
      </c>
    </row>
    <row r="11" spans="2:11" x14ac:dyDescent="0.25">
      <c r="B11" s="86" t="s">
        <v>459</v>
      </c>
      <c r="C11" s="509" t="s">
        <v>466</v>
      </c>
      <c r="D11" s="510"/>
      <c r="E11" s="511"/>
      <c r="F11" s="512" t="s">
        <v>458</v>
      </c>
      <c r="G11" s="69"/>
      <c r="H11" s="526" t="s">
        <v>452</v>
      </c>
      <c r="I11" s="509" t="s">
        <v>451</v>
      </c>
      <c r="J11" s="510"/>
      <c r="K11" s="511"/>
    </row>
    <row r="12" spans="2:11" x14ac:dyDescent="0.25">
      <c r="B12" s="86" t="s">
        <v>501</v>
      </c>
      <c r="C12" s="459" t="s">
        <v>467</v>
      </c>
      <c r="D12" s="162"/>
      <c r="E12" s="382"/>
      <c r="F12" s="512" t="s">
        <v>458</v>
      </c>
      <c r="G12" s="69"/>
      <c r="H12" s="526"/>
      <c r="I12" s="459" t="s">
        <v>453</v>
      </c>
      <c r="J12" s="162"/>
      <c r="K12" s="382"/>
    </row>
    <row r="13" spans="2:11" x14ac:dyDescent="0.25">
      <c r="B13" s="86" t="s">
        <v>460</v>
      </c>
      <c r="C13" s="460" t="s">
        <v>454</v>
      </c>
      <c r="D13" s="354"/>
      <c r="E13" s="434"/>
      <c r="F13" s="512" t="s">
        <v>458</v>
      </c>
      <c r="G13" s="69"/>
      <c r="H13" s="526"/>
      <c r="I13" s="460" t="s">
        <v>455</v>
      </c>
      <c r="J13" s="354"/>
      <c r="K13" s="434"/>
    </row>
    <row r="14" spans="2:11" x14ac:dyDescent="0.25">
      <c r="B14" s="86"/>
      <c r="C14" s="69"/>
      <c r="D14" s="69"/>
      <c r="E14" s="69"/>
      <c r="F14" s="69"/>
      <c r="G14" s="69"/>
      <c r="H14" s="507"/>
      <c r="I14" s="69"/>
      <c r="J14" s="69"/>
      <c r="K14" s="69"/>
    </row>
    <row r="15" spans="2:11" ht="15" customHeight="1" x14ac:dyDescent="0.25">
      <c r="B15" s="527" t="s">
        <v>501</v>
      </c>
      <c r="C15" s="509"/>
      <c r="D15" s="510"/>
      <c r="E15" s="511"/>
      <c r="F15" s="69"/>
      <c r="G15" s="69"/>
      <c r="H15" s="526" t="s">
        <v>503</v>
      </c>
      <c r="I15" s="528" t="s">
        <v>461</v>
      </c>
      <c r="J15" s="529"/>
      <c r="K15" s="530"/>
    </row>
    <row r="16" spans="2:11" x14ac:dyDescent="0.25">
      <c r="B16" s="527"/>
      <c r="C16" s="459" t="s">
        <v>468</v>
      </c>
      <c r="D16" s="162"/>
      <c r="E16" s="382"/>
      <c r="F16" s="69"/>
      <c r="G16" s="69"/>
      <c r="H16" s="526"/>
      <c r="I16" s="531"/>
      <c r="J16" s="532"/>
      <c r="K16" s="533"/>
    </row>
    <row r="17" spans="2:11" x14ac:dyDescent="0.25">
      <c r="B17" s="527"/>
      <c r="C17" s="459" t="s">
        <v>456</v>
      </c>
      <c r="D17" s="162"/>
      <c r="E17" s="382"/>
      <c r="F17" s="69"/>
      <c r="G17" s="69"/>
      <c r="H17" s="526"/>
      <c r="I17" s="531"/>
      <c r="J17" s="532"/>
      <c r="K17" s="533"/>
    </row>
    <row r="18" spans="2:11" x14ac:dyDescent="0.25">
      <c r="B18" s="527"/>
      <c r="C18" s="459" t="s">
        <v>469</v>
      </c>
      <c r="D18" s="162"/>
      <c r="E18" s="382"/>
      <c r="F18" s="69"/>
      <c r="G18" s="69"/>
      <c r="H18" s="526"/>
      <c r="I18" s="531"/>
      <c r="J18" s="532"/>
      <c r="K18" s="533"/>
    </row>
    <row r="19" spans="2:11" x14ac:dyDescent="0.25">
      <c r="B19" s="527"/>
      <c r="C19" s="459" t="s">
        <v>456</v>
      </c>
      <c r="D19" s="162"/>
      <c r="E19" s="382"/>
      <c r="F19" s="69"/>
      <c r="G19" s="69"/>
      <c r="H19" s="526"/>
      <c r="I19" s="531"/>
      <c r="J19" s="532"/>
      <c r="K19" s="533"/>
    </row>
    <row r="20" spans="2:11" x14ac:dyDescent="0.25">
      <c r="B20" s="527"/>
      <c r="C20" s="459" t="s">
        <v>457</v>
      </c>
      <c r="D20" s="162"/>
      <c r="E20" s="382"/>
      <c r="F20" s="69"/>
      <c r="G20" s="69"/>
      <c r="H20" s="526"/>
      <c r="I20" s="531"/>
      <c r="J20" s="532"/>
      <c r="K20" s="533"/>
    </row>
    <row r="21" spans="2:11" x14ac:dyDescent="0.25">
      <c r="B21" s="86"/>
      <c r="C21" s="460"/>
      <c r="D21" s="354"/>
      <c r="E21" s="434"/>
      <c r="F21" s="69"/>
      <c r="G21" s="69"/>
      <c r="H21" s="526"/>
      <c r="I21" s="531"/>
      <c r="J21" s="532"/>
      <c r="K21" s="533"/>
    </row>
    <row r="22" spans="2:11" x14ac:dyDescent="0.25">
      <c r="B22" s="86"/>
      <c r="C22" s="69"/>
      <c r="D22" s="69"/>
      <c r="E22" s="69"/>
      <c r="F22" s="69"/>
      <c r="G22" s="69"/>
      <c r="H22" s="526"/>
      <c r="I22" s="531"/>
      <c r="J22" s="532"/>
      <c r="K22" s="533"/>
    </row>
    <row r="23" spans="2:11" x14ac:dyDescent="0.25">
      <c r="B23" s="86" t="s">
        <v>479</v>
      </c>
      <c r="C23" s="509" t="s">
        <v>462</v>
      </c>
      <c r="D23" s="510"/>
      <c r="E23" s="511"/>
      <c r="F23" s="69"/>
      <c r="G23" s="69"/>
      <c r="H23" s="526"/>
      <c r="I23" s="531"/>
      <c r="J23" s="532"/>
      <c r="K23" s="533"/>
    </row>
    <row r="24" spans="2:11" x14ac:dyDescent="0.25">
      <c r="B24" s="86"/>
      <c r="C24" s="459" t="s">
        <v>456</v>
      </c>
      <c r="D24" s="162"/>
      <c r="E24" s="382"/>
      <c r="F24" s="69"/>
      <c r="G24" s="69"/>
      <c r="H24" s="526"/>
      <c r="I24" s="531"/>
      <c r="J24" s="532"/>
      <c r="K24" s="533"/>
    </row>
    <row r="25" spans="2:11" x14ac:dyDescent="0.25">
      <c r="B25" s="86" t="s">
        <v>501</v>
      </c>
      <c r="C25" s="459" t="s">
        <v>463</v>
      </c>
      <c r="D25" s="162"/>
      <c r="E25" s="382"/>
      <c r="F25" s="69"/>
      <c r="G25" s="69"/>
      <c r="H25" s="526"/>
      <c r="I25" s="531"/>
      <c r="J25" s="532"/>
      <c r="K25" s="533"/>
    </row>
    <row r="26" spans="2:11" x14ac:dyDescent="0.25">
      <c r="B26" s="86"/>
      <c r="C26" s="460"/>
      <c r="D26" s="354"/>
      <c r="E26" s="434"/>
      <c r="F26" s="69"/>
      <c r="G26" s="69"/>
      <c r="H26" s="526"/>
      <c r="I26" s="531"/>
      <c r="J26" s="532"/>
      <c r="K26" s="533"/>
    </row>
    <row r="27" spans="2:11" x14ac:dyDescent="0.25">
      <c r="B27" s="86"/>
      <c r="C27" s="69"/>
      <c r="D27" s="69"/>
      <c r="E27" s="69"/>
      <c r="F27" s="69"/>
      <c r="G27" s="69"/>
      <c r="H27" s="526"/>
      <c r="I27" s="534"/>
      <c r="J27" s="535"/>
      <c r="K27" s="536"/>
    </row>
  </sheetData>
  <mergeCells count="5">
    <mergeCell ref="B3:K7"/>
    <mergeCell ref="H11:H13"/>
    <mergeCell ref="B15:B20"/>
    <mergeCell ref="I15:K27"/>
    <mergeCell ref="H15:H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41"/>
  <sheetViews>
    <sheetView tabSelected="1" topLeftCell="C1" zoomScale="90" zoomScaleNormal="90" workbookViewId="0">
      <selection activeCell="D8" sqref="D8"/>
    </sheetView>
  </sheetViews>
  <sheetFormatPr defaultRowHeight="15.75" outlineLevelRow="1" x14ac:dyDescent="0.25"/>
  <cols>
    <col min="1" max="1" width="7" style="24" customWidth="1"/>
    <col min="2" max="2" width="27.28515625" style="24" customWidth="1"/>
    <col min="3" max="3" width="29" style="24" customWidth="1"/>
    <col min="4" max="4" width="19.85546875" style="48" customWidth="1"/>
    <col min="5" max="5" width="23" style="24" customWidth="1"/>
    <col min="6" max="6" width="31.140625" style="24" customWidth="1"/>
    <col min="7" max="7" width="22.85546875" style="24" customWidth="1"/>
    <col min="8" max="8" width="20.85546875" style="24" customWidth="1"/>
    <col min="9" max="9" width="16.42578125" style="24" customWidth="1"/>
    <col min="10" max="10" width="14.42578125" style="24" customWidth="1"/>
    <col min="11" max="11" width="15.5703125" style="24" customWidth="1"/>
    <col min="12" max="12" width="10.7109375" style="24" customWidth="1"/>
    <col min="13" max="13" width="13.7109375" style="17" customWidth="1"/>
    <col min="14" max="14" width="6.28515625" style="17" customWidth="1"/>
    <col min="15" max="15" width="3.140625" style="24" customWidth="1"/>
    <col min="16" max="16" width="15.28515625" style="24" customWidth="1"/>
    <col min="17" max="16384" width="9.140625" style="24"/>
  </cols>
  <sheetData>
    <row r="1" spans="2:15" ht="144" customHeight="1" x14ac:dyDescent="0.25"/>
    <row r="3" spans="2:15" ht="30.75" customHeight="1" x14ac:dyDescent="0.3">
      <c r="B3" s="537" t="s">
        <v>337</v>
      </c>
      <c r="C3" s="537"/>
      <c r="D3" s="537"/>
      <c r="E3" s="537"/>
      <c r="F3" s="537"/>
      <c r="G3" s="537"/>
      <c r="H3" s="537"/>
      <c r="I3" s="537"/>
      <c r="J3" s="537"/>
      <c r="K3" s="537"/>
    </row>
    <row r="4" spans="2:15" ht="13.5" customHeight="1" x14ac:dyDescent="0.3">
      <c r="B4" s="246"/>
      <c r="C4" s="246"/>
      <c r="D4" s="246"/>
      <c r="E4" s="246"/>
      <c r="F4" s="246"/>
      <c r="G4" s="246"/>
      <c r="H4" s="246"/>
      <c r="I4" s="246"/>
      <c r="J4" s="246"/>
      <c r="K4" s="246"/>
    </row>
    <row r="5" spans="2:15" ht="18" customHeight="1" outlineLevel="1" x14ac:dyDescent="0.25">
      <c r="B5" s="539" t="s">
        <v>493</v>
      </c>
      <c r="C5" s="539"/>
      <c r="D5" s="539"/>
      <c r="E5" s="539"/>
      <c r="F5" s="539"/>
      <c r="G5" s="539"/>
      <c r="H5" s="539"/>
      <c r="I5" s="539"/>
      <c r="J5" s="539"/>
      <c r="K5" s="539"/>
    </row>
    <row r="6" spans="2:15" ht="12.75" customHeight="1" outlineLevel="1" x14ac:dyDescent="0.3">
      <c r="B6" s="246"/>
      <c r="C6" s="246"/>
      <c r="D6" s="246"/>
      <c r="E6" s="246"/>
      <c r="F6" s="246"/>
      <c r="G6" s="246"/>
      <c r="H6" s="246"/>
      <c r="I6" s="246"/>
      <c r="J6" s="246"/>
      <c r="K6" s="246"/>
    </row>
    <row r="7" spans="2:15" ht="12" customHeight="1" outlineLevel="1" thickBot="1" x14ac:dyDescent="0.35">
      <c r="B7" s="246"/>
      <c r="C7" s="246"/>
      <c r="D7" s="246"/>
      <c r="E7" s="246"/>
      <c r="F7" s="246"/>
      <c r="G7" s="246"/>
      <c r="H7" s="246"/>
      <c r="I7" s="246"/>
      <c r="J7" s="246"/>
      <c r="K7" s="246"/>
    </row>
    <row r="8" spans="2:15" outlineLevel="1" thickBot="1" x14ac:dyDescent="0.3">
      <c r="C8" s="397" t="s">
        <v>211</v>
      </c>
      <c r="D8" s="210" t="s">
        <v>508</v>
      </c>
      <c r="J8" s="4"/>
      <c r="K8" s="4"/>
    </row>
    <row r="9" spans="2:15" ht="15.75" customHeight="1" outlineLevel="1" thickBot="1" x14ac:dyDescent="0.3">
      <c r="C9" s="497" t="s">
        <v>208</v>
      </c>
      <c r="D9" s="210"/>
      <c r="F9" s="540" t="s">
        <v>406</v>
      </c>
      <c r="G9" s="541"/>
      <c r="H9" s="513">
        <v>80535</v>
      </c>
      <c r="M9" s="24"/>
      <c r="O9" s="17"/>
    </row>
    <row r="10" spans="2:15" outlineLevel="1" thickBot="1" x14ac:dyDescent="0.3">
      <c r="C10" s="397" t="s">
        <v>209</v>
      </c>
      <c r="D10" s="210"/>
      <c r="F10" s="396" t="s">
        <v>447</v>
      </c>
      <c r="G10" s="396"/>
      <c r="H10" s="447" t="s">
        <v>507</v>
      </c>
      <c r="M10" s="24"/>
      <c r="O10" s="17"/>
    </row>
    <row r="11" spans="2:15" ht="15" customHeight="1" outlineLevel="1" thickBot="1" x14ac:dyDescent="0.3">
      <c r="C11" s="497" t="s">
        <v>210</v>
      </c>
      <c r="D11" s="210"/>
      <c r="F11" s="540" t="s">
        <v>405</v>
      </c>
      <c r="G11" s="541"/>
      <c r="H11" s="447" t="s">
        <v>506</v>
      </c>
      <c r="M11" s="24"/>
      <c r="O11" s="17"/>
    </row>
    <row r="12" spans="2:15" outlineLevel="1" thickBot="1" x14ac:dyDescent="0.3">
      <c r="C12" s="397" t="s">
        <v>212</v>
      </c>
      <c r="D12" s="210"/>
      <c r="F12" s="89"/>
      <c r="G12" s="89"/>
      <c r="K12" s="4"/>
      <c r="L12" s="4"/>
      <c r="M12" s="24"/>
      <c r="O12" s="17"/>
    </row>
    <row r="13" spans="2:15" outlineLevel="1" thickBot="1" x14ac:dyDescent="0.3">
      <c r="C13" s="17"/>
      <c r="D13" s="24"/>
      <c r="F13" s="398"/>
      <c r="G13" s="398"/>
      <c r="H13" s="84"/>
      <c r="K13" s="4"/>
      <c r="L13" s="4"/>
      <c r="M13" s="24"/>
      <c r="O13" s="17"/>
    </row>
    <row r="14" spans="2:15" ht="29.25" outlineLevel="1" thickBot="1" x14ac:dyDescent="0.3">
      <c r="C14" s="538" t="s">
        <v>338</v>
      </c>
      <c r="D14" s="211" t="s">
        <v>368</v>
      </c>
      <c r="F14" s="401" t="s">
        <v>416</v>
      </c>
      <c r="G14" s="401"/>
      <c r="H14" s="319">
        <f>K38</f>
        <v>35503.657821063709</v>
      </c>
      <c r="M14" s="24"/>
      <c r="O14" s="17"/>
    </row>
    <row r="15" spans="2:15" outlineLevel="1" thickBot="1" x14ac:dyDescent="0.3">
      <c r="C15" s="538"/>
      <c r="D15" s="88" t="s">
        <v>339</v>
      </c>
      <c r="F15" s="542" t="s">
        <v>471</v>
      </c>
      <c r="G15" s="543"/>
      <c r="H15" s="210">
        <v>1</v>
      </c>
      <c r="M15" s="24"/>
      <c r="O15" s="17"/>
    </row>
    <row r="16" spans="2:15" ht="15" outlineLevel="1" x14ac:dyDescent="0.25">
      <c r="D16" s="24"/>
      <c r="F16" s="17"/>
      <c r="H16" s="500"/>
      <c r="I16" s="500"/>
    </row>
    <row r="17" spans="1:15" ht="15" outlineLevel="1" x14ac:dyDescent="0.25">
      <c r="A17" s="74"/>
      <c r="B17" s="75"/>
      <c r="C17" s="80"/>
      <c r="D17" s="24"/>
    </row>
    <row r="18" spans="1:15" ht="15" outlineLevel="1" x14ac:dyDescent="0.25">
      <c r="A18" s="71"/>
      <c r="B18" s="70"/>
      <c r="D18" s="24"/>
    </row>
    <row r="19" spans="1:15" s="71" customFormat="1" ht="21" x14ac:dyDescent="0.25">
      <c r="B19" s="116" t="s">
        <v>350</v>
      </c>
      <c r="C19" s="121"/>
      <c r="D19" s="121"/>
      <c r="E19" s="121"/>
      <c r="F19" s="121"/>
      <c r="G19" s="121"/>
      <c r="H19" s="121"/>
      <c r="I19" s="121"/>
      <c r="J19" s="121"/>
      <c r="K19" s="121"/>
      <c r="M19" s="122"/>
      <c r="N19" s="55"/>
      <c r="O19" s="123"/>
    </row>
    <row r="20" spans="1:15" ht="12" customHeight="1" x14ac:dyDescent="0.25">
      <c r="B20" s="79"/>
      <c r="C20" s="79"/>
      <c r="D20" s="79"/>
      <c r="E20" s="79"/>
      <c r="F20" s="79"/>
      <c r="G20" s="79"/>
      <c r="H20" s="79"/>
      <c r="I20" s="79"/>
      <c r="J20" s="79"/>
      <c r="K20" s="79"/>
      <c r="N20" s="55"/>
      <c r="O20" s="30"/>
    </row>
    <row r="21" spans="1:15" ht="36" customHeight="1" x14ac:dyDescent="0.25">
      <c r="B21" s="97" t="s">
        <v>49</v>
      </c>
      <c r="C21" s="98" t="s">
        <v>38</v>
      </c>
      <c r="D21" s="98" t="s">
        <v>40</v>
      </c>
      <c r="E21" s="98" t="s">
        <v>510</v>
      </c>
      <c r="F21" s="98" t="s">
        <v>41</v>
      </c>
      <c r="G21" s="98" t="s">
        <v>42</v>
      </c>
      <c r="H21" s="98" t="s">
        <v>43</v>
      </c>
      <c r="I21" s="98" t="s">
        <v>511</v>
      </c>
      <c r="J21" s="98"/>
      <c r="K21" s="99" t="s">
        <v>35</v>
      </c>
      <c r="N21" s="55"/>
    </row>
    <row r="22" spans="1:15" ht="15" x14ac:dyDescent="0.25">
      <c r="B22" s="100" t="s">
        <v>50</v>
      </c>
      <c r="C22" s="90">
        <f>-'2.  CDM Allocation'!C133</f>
        <v>0</v>
      </c>
      <c r="D22" s="90">
        <f>-'2.  CDM Allocation'!D133</f>
        <v>0</v>
      </c>
      <c r="E22" s="90">
        <f>-'2.  CDM Allocation'!E133</f>
        <v>0</v>
      </c>
      <c r="F22" s="90">
        <f>-'2.  CDM Allocation'!F133</f>
        <v>0</v>
      </c>
      <c r="G22" s="90">
        <f>-'2.  CDM Allocation'!G133</f>
        <v>0</v>
      </c>
      <c r="H22" s="90">
        <f>-'2.  CDM Allocation'!H133</f>
        <v>0</v>
      </c>
      <c r="I22" s="90">
        <f>-'2.  CDM Allocation'!I133</f>
        <v>0</v>
      </c>
      <c r="J22" s="90"/>
      <c r="K22" s="114">
        <f t="shared" ref="K22:K34" si="0">SUM(C22:I22)</f>
        <v>0</v>
      </c>
      <c r="N22" s="56"/>
    </row>
    <row r="23" spans="1:15" s="17" customFormat="1" ht="15" x14ac:dyDescent="0.25">
      <c r="B23" s="101" t="s">
        <v>200</v>
      </c>
      <c r="C23" s="91">
        <f>'4.  2011-14 LRAM'!H72</f>
        <v>2129.360921214708</v>
      </c>
      <c r="D23" s="91">
        <f>'4.  2011-14 LRAM'!I72</f>
        <v>335.7667731833352</v>
      </c>
      <c r="E23" s="91">
        <f>'4.  2011-14 LRAM'!J72</f>
        <v>512.49308498074743</v>
      </c>
      <c r="F23" s="91">
        <f>'4.  2011-14 LRAM'!K72</f>
        <v>0</v>
      </c>
      <c r="G23" s="91">
        <f>'4.  2011-14 LRAM'!L72</f>
        <v>0</v>
      </c>
      <c r="H23" s="91">
        <f>'4.  2011-14 LRAM'!M72</f>
        <v>0</v>
      </c>
      <c r="I23" s="91">
        <f>'4.  2011-14 LRAM'!N72</f>
        <v>0</v>
      </c>
      <c r="J23" s="91"/>
      <c r="K23" s="102">
        <f t="shared" si="0"/>
        <v>2977.6207793787908</v>
      </c>
      <c r="N23" s="56"/>
      <c r="O23" s="29"/>
    </row>
    <row r="24" spans="1:15" s="17" customFormat="1" ht="15" x14ac:dyDescent="0.25">
      <c r="B24" s="245" t="s">
        <v>91</v>
      </c>
      <c r="C24" s="254">
        <v>0</v>
      </c>
      <c r="D24" s="254">
        <v>0</v>
      </c>
      <c r="E24" s="254">
        <v>0</v>
      </c>
      <c r="F24" s="254">
        <v>0</v>
      </c>
      <c r="G24" s="254">
        <v>0</v>
      </c>
      <c r="H24" s="254">
        <v>0</v>
      </c>
      <c r="I24" s="254">
        <v>0</v>
      </c>
      <c r="J24" s="254"/>
      <c r="K24" s="255"/>
      <c r="N24" s="56"/>
      <c r="O24" s="29"/>
    </row>
    <row r="25" spans="1:15" ht="15" x14ac:dyDescent="0.25">
      <c r="B25" s="100" t="s">
        <v>51</v>
      </c>
      <c r="C25" s="90">
        <f>-'2.  CDM Allocation'!C134</f>
        <v>0</v>
      </c>
      <c r="D25" s="90">
        <f>-'2.  CDM Allocation'!D134</f>
        <v>0</v>
      </c>
      <c r="E25" s="90">
        <f>-'2.  CDM Allocation'!E134</f>
        <v>0</v>
      </c>
      <c r="F25" s="90">
        <f>-'2.  CDM Allocation'!F134</f>
        <v>0</v>
      </c>
      <c r="G25" s="90">
        <f>-'2.  CDM Allocation'!G134</f>
        <v>0</v>
      </c>
      <c r="H25" s="90">
        <f>-'2.  CDM Allocation'!H134</f>
        <v>0</v>
      </c>
      <c r="I25" s="90">
        <f>-'2.  CDM Allocation'!I134</f>
        <v>0</v>
      </c>
      <c r="J25" s="90"/>
      <c r="K25" s="114">
        <f t="shared" si="0"/>
        <v>0</v>
      </c>
      <c r="N25" s="56"/>
    </row>
    <row r="26" spans="1:15" s="17" customFormat="1" ht="15" x14ac:dyDescent="0.25">
      <c r="B26" s="101" t="s">
        <v>201</v>
      </c>
      <c r="C26" s="91">
        <f>'4.  2011-14 LRAM'!H151</f>
        <v>3248.3152236222727</v>
      </c>
      <c r="D26" s="91">
        <f>'4.  2011-14 LRAM'!I151</f>
        <v>1153.4215573583292</v>
      </c>
      <c r="E26" s="91">
        <f>'4.  2011-14 LRAM'!J151</f>
        <v>3735.4763393400485</v>
      </c>
      <c r="F26" s="91">
        <f>'4.  2011-14 LRAM'!K151</f>
        <v>0</v>
      </c>
      <c r="G26" s="91">
        <f>'4.  2011-14 LRAM'!L151</f>
        <v>0</v>
      </c>
      <c r="H26" s="91">
        <f>'4.  2011-14 LRAM'!M151</f>
        <v>0</v>
      </c>
      <c r="I26" s="91">
        <f>'4.  2011-14 LRAM'!N151</f>
        <v>0</v>
      </c>
      <c r="J26" s="91"/>
      <c r="K26" s="102">
        <f t="shared" si="0"/>
        <v>8137.21312032065</v>
      </c>
      <c r="N26" s="56"/>
    </row>
    <row r="27" spans="1:15" s="17" customFormat="1" ht="15" x14ac:dyDescent="0.25">
      <c r="B27" s="245" t="s">
        <v>91</v>
      </c>
      <c r="C27" s="254">
        <v>0</v>
      </c>
      <c r="D27" s="254">
        <v>0</v>
      </c>
      <c r="E27" s="254">
        <v>0</v>
      </c>
      <c r="F27" s="254">
        <v>0</v>
      </c>
      <c r="G27" s="254">
        <v>0</v>
      </c>
      <c r="H27" s="254">
        <v>0</v>
      </c>
      <c r="I27" s="254">
        <v>0</v>
      </c>
      <c r="J27" s="254"/>
      <c r="K27" s="255"/>
      <c r="N27" s="56"/>
    </row>
    <row r="28" spans="1:15" ht="15" x14ac:dyDescent="0.25">
      <c r="B28" s="100" t="s">
        <v>52</v>
      </c>
      <c r="C28" s="90">
        <f>-'2.  CDM Allocation'!C135</f>
        <v>-6550.6884333333328</v>
      </c>
      <c r="D28" s="90">
        <f>-'2.  CDM Allocation'!D135</f>
        <v>-1451.5973333333332</v>
      </c>
      <c r="E28" s="90">
        <f>-'2.  CDM Allocation'!E135</f>
        <v>-3735.1556666666665</v>
      </c>
      <c r="F28" s="90">
        <f>-'2.  CDM Allocation'!F135</f>
        <v>0</v>
      </c>
      <c r="G28" s="90">
        <f>-'2.  CDM Allocation'!G135</f>
        <v>-499.70480000000003</v>
      </c>
      <c r="H28" s="90">
        <f>-'2.  CDM Allocation'!H135</f>
        <v>-3.2969999999999997</v>
      </c>
      <c r="I28" s="90">
        <f>-'2.  CDM Allocation'!I135</f>
        <v>0</v>
      </c>
      <c r="J28" s="90"/>
      <c r="K28" s="114">
        <f t="shared" si="0"/>
        <v>-12240.443233333333</v>
      </c>
      <c r="N28" s="56"/>
    </row>
    <row r="29" spans="1:15" s="17" customFormat="1" ht="15" x14ac:dyDescent="0.25">
      <c r="B29" s="101" t="s">
        <v>53</v>
      </c>
      <c r="C29" s="91">
        <f>'4.  2011-14 LRAM'!H231</f>
        <v>5848.4102121673495</v>
      </c>
      <c r="D29" s="91">
        <f>'4.  2011-14 LRAM'!I231</f>
        <v>4618.2305790966284</v>
      </c>
      <c r="E29" s="91">
        <f>'4.  2011-14 LRAM'!J231</f>
        <v>3365.4866005999143</v>
      </c>
      <c r="F29" s="91">
        <f>'4.  2011-14 LRAM'!K231</f>
        <v>0</v>
      </c>
      <c r="G29" s="91">
        <f>'4.  2011-14 LRAM'!L231</f>
        <v>0</v>
      </c>
      <c r="H29" s="91">
        <f>'4.  2011-14 LRAM'!M231</f>
        <v>0</v>
      </c>
      <c r="I29" s="91">
        <f>'4.  2011-14 LRAM'!N231</f>
        <v>0</v>
      </c>
      <c r="J29" s="91"/>
      <c r="K29" s="102">
        <f t="shared" si="0"/>
        <v>13832.127391863891</v>
      </c>
      <c r="N29" s="56"/>
    </row>
    <row r="30" spans="1:15" s="17" customFormat="1" ht="15" x14ac:dyDescent="0.25">
      <c r="B30" s="245" t="s">
        <v>91</v>
      </c>
      <c r="C30" s="254">
        <v>0</v>
      </c>
      <c r="D30" s="254">
        <v>0</v>
      </c>
      <c r="E30" s="254">
        <v>0</v>
      </c>
      <c r="F30" s="254">
        <v>0</v>
      </c>
      <c r="G30" s="254">
        <v>0</v>
      </c>
      <c r="H30" s="254">
        <v>0</v>
      </c>
      <c r="I30" s="254">
        <v>0</v>
      </c>
      <c r="J30" s="254"/>
      <c r="K30" s="255"/>
      <c r="N30" s="56"/>
    </row>
    <row r="31" spans="1:15" ht="15" x14ac:dyDescent="0.25">
      <c r="B31" s="100" t="s">
        <v>54</v>
      </c>
      <c r="C31" s="90">
        <f>-'2.  CDM Allocation'!C136</f>
        <v>-6323.0583333333334</v>
      </c>
      <c r="D31" s="90">
        <f>-'2.  CDM Allocation'!D136</f>
        <v>-1477.3653333333334</v>
      </c>
      <c r="E31" s="90">
        <f>-'2.  CDM Allocation'!E136</f>
        <v>-2802.8244999999997</v>
      </c>
      <c r="F31" s="90">
        <f>-'2.  CDM Allocation'!F136</f>
        <v>0</v>
      </c>
      <c r="G31" s="90">
        <f>-'2.  CDM Allocation'!G136</f>
        <v>-623.9221</v>
      </c>
      <c r="H31" s="90">
        <f>-'2.  CDM Allocation'!H136</f>
        <v>-3.192333333333333</v>
      </c>
      <c r="I31" s="90">
        <f>-'2.  CDM Allocation'!I136</f>
        <v>0</v>
      </c>
      <c r="J31" s="90"/>
      <c r="K31" s="114">
        <f t="shared" si="0"/>
        <v>-11230.362599999999</v>
      </c>
      <c r="N31" s="56"/>
    </row>
    <row r="32" spans="1:15" s="17" customFormat="1" ht="15" x14ac:dyDescent="0.25">
      <c r="B32" s="101" t="s">
        <v>55</v>
      </c>
      <c r="C32" s="91">
        <f>'4.  2011-14 LRAM'!H312</f>
        <v>9832.5708879446865</v>
      </c>
      <c r="D32" s="91">
        <f>'4.  2011-14 LRAM'!I312</f>
        <v>6318.9845849564044</v>
      </c>
      <c r="E32" s="91">
        <f>'4.  2011-14 LRAM'!J312</f>
        <v>2711.7560427498611</v>
      </c>
      <c r="F32" s="91">
        <f>'4.  2011-14 LRAM'!K312</f>
        <v>0</v>
      </c>
      <c r="G32" s="91">
        <f>'4.  2011-14 LRAM'!L312</f>
        <v>0</v>
      </c>
      <c r="H32" s="91">
        <f>'4.  2011-14 LRAM'!M312</f>
        <v>0</v>
      </c>
      <c r="I32" s="91">
        <f>'4.  2011-14 LRAM'!N312</f>
        <v>0</v>
      </c>
      <c r="J32" s="91"/>
      <c r="K32" s="102">
        <f t="shared" si="0"/>
        <v>18863.311515650952</v>
      </c>
      <c r="N32" s="56"/>
    </row>
    <row r="33" spans="2:14" s="17" customFormat="1" ht="15" x14ac:dyDescent="0.25">
      <c r="B33" s="245" t="s">
        <v>91</v>
      </c>
      <c r="C33" s="254">
        <v>0</v>
      </c>
      <c r="D33" s="254">
        <v>0</v>
      </c>
      <c r="E33" s="254">
        <v>0</v>
      </c>
      <c r="F33" s="254">
        <v>0</v>
      </c>
      <c r="G33" s="254">
        <v>0</v>
      </c>
      <c r="H33" s="254">
        <v>0</v>
      </c>
      <c r="I33" s="254">
        <v>0</v>
      </c>
      <c r="J33" s="254"/>
      <c r="K33" s="255"/>
      <c r="N33" s="56"/>
    </row>
    <row r="34" spans="2:14" ht="15" x14ac:dyDescent="0.25">
      <c r="B34" s="100" t="s">
        <v>139</v>
      </c>
      <c r="C34" s="92">
        <f>-'2.  CDM Allocation'!C137</f>
        <v>-6120.7204666666667</v>
      </c>
      <c r="D34" s="92">
        <f>-'2.  CDM Allocation'!D137</f>
        <v>-1254.0426666666665</v>
      </c>
      <c r="E34" s="92">
        <f>-'2.  CDM Allocation'!E137</f>
        <v>-2644.4728333333328</v>
      </c>
      <c r="F34" s="92">
        <f>-'2.  CDM Allocation'!F137</f>
        <v>0</v>
      </c>
      <c r="G34" s="92">
        <f>-'2.  CDM Allocation'!G137</f>
        <v>-568.34400000000005</v>
      </c>
      <c r="H34" s="92">
        <f>-'2.  CDM Allocation'!H137</f>
        <v>-2.9830000000000001</v>
      </c>
      <c r="I34" s="92">
        <f>-'2.  CDM Allocation'!I137</f>
        <v>0</v>
      </c>
      <c r="J34" s="92"/>
      <c r="K34" s="114">
        <f t="shared" si="0"/>
        <v>-10590.562966666665</v>
      </c>
      <c r="N34" s="56"/>
    </row>
    <row r="35" spans="2:14" s="17" customFormat="1" ht="15" x14ac:dyDescent="0.25">
      <c r="B35" s="101" t="s">
        <v>140</v>
      </c>
      <c r="C35" s="93">
        <f>'5.  2015 LRAM'!H124</f>
        <v>13660.98203730346</v>
      </c>
      <c r="D35" s="93">
        <f>'5.  2015 LRAM'!I124</f>
        <v>7716.3326864682003</v>
      </c>
      <c r="E35" s="93">
        <f>'5.  2015 LRAM'!J124</f>
        <v>3530.6218323781077</v>
      </c>
      <c r="F35" s="93">
        <f>'5.  2015 LRAM'!K124</f>
        <v>0</v>
      </c>
      <c r="G35" s="93">
        <f>'5.  2015 LRAM'!L124</f>
        <v>0</v>
      </c>
      <c r="H35" s="93">
        <f>'5.  2015 LRAM'!M124</f>
        <v>0</v>
      </c>
      <c r="I35" s="93">
        <f>'5.  2015 LRAM'!N124</f>
        <v>0</v>
      </c>
      <c r="J35" s="93"/>
      <c r="K35" s="102">
        <f>SUM(C35:I35)</f>
        <v>24907.936556149769</v>
      </c>
      <c r="N35" s="56"/>
    </row>
    <row r="36" spans="2:14" s="17" customFormat="1" ht="15" x14ac:dyDescent="0.25">
      <c r="B36" s="245" t="s">
        <v>91</v>
      </c>
      <c r="C36" s="254">
        <v>0</v>
      </c>
      <c r="D36" s="254">
        <v>0</v>
      </c>
      <c r="E36" s="254">
        <v>0</v>
      </c>
      <c r="F36" s="254">
        <v>0</v>
      </c>
      <c r="G36" s="254">
        <v>0</v>
      </c>
      <c r="H36" s="254">
        <v>0</v>
      </c>
      <c r="I36" s="254">
        <v>0</v>
      </c>
      <c r="J36" s="254"/>
      <c r="K36" s="255"/>
      <c r="N36" s="56"/>
    </row>
    <row r="37" spans="2:14" s="17" customFormat="1" ht="21.75" customHeight="1" x14ac:dyDescent="0.25">
      <c r="B37" s="320" t="s">
        <v>67</v>
      </c>
      <c r="C37" s="321">
        <f>'7.  Carrying Charges'!I88</f>
        <v>370.4294000645649</v>
      </c>
      <c r="D37" s="321">
        <f>'7.  Carrying Charges'!J88</f>
        <v>305.5922536865063</v>
      </c>
      <c r="E37" s="321">
        <f>'7.  Carrying Charges'!K88</f>
        <v>202.20500469441299</v>
      </c>
      <c r="F37" s="321">
        <f>'7.  Carrying Charges'!L88</f>
        <v>0</v>
      </c>
      <c r="G37" s="321">
        <f>'7.  Carrying Charges'!M88</f>
        <v>-31.224558431249996</v>
      </c>
      <c r="H37" s="321">
        <f>'7.  Carrying Charges'!N88</f>
        <v>-0.18484231458333333</v>
      </c>
      <c r="I37" s="321">
        <f>'7.  Carrying Charges'!O88</f>
        <v>0</v>
      </c>
      <c r="J37" s="322"/>
      <c r="K37" s="323">
        <f>SUM(C37:I37)</f>
        <v>846.8172576996509</v>
      </c>
    </row>
    <row r="38" spans="2:14" ht="24" customHeight="1" x14ac:dyDescent="0.25">
      <c r="B38" s="259" t="s">
        <v>293</v>
      </c>
      <c r="C38" s="448">
        <f t="shared" ref="C38:J38" si="1">SUM(C22:C37)</f>
        <v>16095.601448983707</v>
      </c>
      <c r="D38" s="448">
        <f t="shared" si="1"/>
        <v>16265.32310141607</v>
      </c>
      <c r="E38" s="448">
        <f t="shared" si="1"/>
        <v>4875.5859047430931</v>
      </c>
      <c r="F38" s="448">
        <f t="shared" si="1"/>
        <v>0</v>
      </c>
      <c r="G38" s="448">
        <f t="shared" si="1"/>
        <v>-1723.19545843125</v>
      </c>
      <c r="H38" s="448">
        <f t="shared" si="1"/>
        <v>-9.6571756479166666</v>
      </c>
      <c r="I38" s="448">
        <f t="shared" si="1"/>
        <v>0</v>
      </c>
      <c r="J38" s="448">
        <f t="shared" si="1"/>
        <v>0</v>
      </c>
      <c r="K38" s="448">
        <f>SUM(K22:K37)</f>
        <v>35503.657821063709</v>
      </c>
    </row>
    <row r="39" spans="2:14" x14ac:dyDescent="0.25">
      <c r="B39" s="48"/>
      <c r="D39" s="24"/>
      <c r="K39" s="17"/>
    </row>
    <row r="40" spans="2:14" x14ac:dyDescent="0.25">
      <c r="B40" s="48"/>
      <c r="C40" s="514"/>
      <c r="D40" s="514"/>
      <c r="E40" s="514"/>
      <c r="F40" s="514"/>
      <c r="G40" s="514"/>
      <c r="H40" s="514"/>
      <c r="I40" s="514"/>
      <c r="J40" s="514"/>
      <c r="K40" s="514"/>
    </row>
    <row r="41" spans="2:14" x14ac:dyDescent="0.25">
      <c r="B41" s="48"/>
      <c r="D41" s="24"/>
      <c r="K41" s="17"/>
    </row>
  </sheetData>
  <mergeCells count="6">
    <mergeCell ref="B3:K3"/>
    <mergeCell ref="C14:C15"/>
    <mergeCell ref="B5:K5"/>
    <mergeCell ref="F9:G9"/>
    <mergeCell ref="F11:G11"/>
    <mergeCell ref="F15:G15"/>
  </mergeCells>
  <pageMargins left="0.7" right="0.7" top="0.75" bottom="0.75" header="0.3" footer="0.3"/>
  <pageSetup scale="61"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78"/>
  <sheetViews>
    <sheetView zoomScale="90" zoomScaleNormal="90" workbookViewId="0">
      <pane ySplit="2" topLeftCell="A132" activePane="bottomLeft" state="frozen"/>
      <selection pane="bottomLeft" activeCell="C137" sqref="C137"/>
    </sheetView>
  </sheetViews>
  <sheetFormatPr defaultRowHeight="15" outlineLevelRow="1" x14ac:dyDescent="0.25"/>
  <cols>
    <col min="1" max="1" width="9.85546875" style="27" customWidth="1"/>
    <col min="2" max="2" width="40.7109375" style="25" customWidth="1"/>
    <col min="3" max="3" width="24.7109375" style="27" customWidth="1"/>
    <col min="4" max="4" width="20.7109375" style="27" customWidth="1"/>
    <col min="5" max="5" width="24" style="27" customWidth="1"/>
    <col min="6" max="6" width="21.42578125" style="27" customWidth="1"/>
    <col min="7" max="7" width="19.5703125" style="27" customWidth="1"/>
    <col min="8" max="8" width="19.140625" style="27" customWidth="1"/>
    <col min="9" max="9" width="17.28515625" style="27" customWidth="1"/>
    <col min="10" max="10" width="16.28515625" style="27" customWidth="1"/>
    <col min="11" max="11" width="16" style="27" customWidth="1"/>
    <col min="12" max="12" width="13.5703125" style="27" customWidth="1"/>
    <col min="13" max="13" width="13.85546875" style="27" customWidth="1"/>
    <col min="14" max="14" width="20" style="27" customWidth="1"/>
    <col min="15" max="15" width="10.140625" style="27" customWidth="1"/>
    <col min="16" max="24" width="14" style="27" customWidth="1"/>
    <col min="25" max="16384" width="9.140625" style="27"/>
  </cols>
  <sheetData>
    <row r="1" spans="2:10" ht="151.5" customHeight="1" x14ac:dyDescent="0.25"/>
    <row r="2" spans="2:10" ht="42" customHeight="1" x14ac:dyDescent="0.3">
      <c r="B2" s="537" t="s">
        <v>347</v>
      </c>
      <c r="C2" s="537"/>
      <c r="D2" s="537"/>
      <c r="E2" s="537"/>
      <c r="F2" s="537"/>
      <c r="G2" s="537"/>
      <c r="H2" s="537"/>
      <c r="I2" s="537"/>
      <c r="J2" s="537"/>
    </row>
    <row r="3" spans="2:10" ht="24.75" customHeight="1" x14ac:dyDescent="0.25">
      <c r="B3" s="256"/>
      <c r="C3" s="73"/>
      <c r="D3" s="50"/>
      <c r="E3" s="50"/>
      <c r="F3" s="50"/>
      <c r="G3" s="50"/>
      <c r="H3" s="50"/>
      <c r="I3" s="50"/>
      <c r="J3" s="50"/>
    </row>
    <row r="4" spans="2:10" x14ac:dyDescent="0.25">
      <c r="B4" s="403" t="s">
        <v>404</v>
      </c>
      <c r="C4" s="73" t="s">
        <v>349</v>
      </c>
      <c r="D4" s="50"/>
      <c r="E4" s="50"/>
      <c r="F4" s="50"/>
      <c r="G4" s="50"/>
      <c r="H4" s="50"/>
      <c r="I4" s="50"/>
      <c r="J4" s="50"/>
    </row>
    <row r="5" spans="2:10" ht="30" customHeight="1" x14ac:dyDescent="0.25">
      <c r="B5" s="404"/>
      <c r="C5" s="545" t="s">
        <v>408</v>
      </c>
      <c r="D5" s="545"/>
      <c r="E5" s="545"/>
      <c r="F5" s="545"/>
      <c r="G5" s="545"/>
      <c r="H5" s="545"/>
      <c r="I5" s="545"/>
      <c r="J5" s="545"/>
    </row>
    <row r="6" spans="2:10" ht="18.75" customHeight="1" x14ac:dyDescent="0.25">
      <c r="B6" s="256"/>
      <c r="C6" s="73" t="s">
        <v>419</v>
      </c>
      <c r="D6" s="50"/>
      <c r="E6" s="50"/>
      <c r="F6" s="50"/>
      <c r="G6" s="50"/>
      <c r="H6" s="50"/>
      <c r="I6" s="50"/>
      <c r="J6" s="50"/>
    </row>
    <row r="7" spans="2:10" ht="18.75" customHeight="1" x14ac:dyDescent="0.25">
      <c r="B7" s="256"/>
      <c r="C7" s="73"/>
      <c r="D7" s="50"/>
      <c r="E7" s="50"/>
      <c r="F7" s="50"/>
      <c r="G7" s="50"/>
      <c r="H7" s="50"/>
      <c r="I7" s="50"/>
      <c r="J7" s="50"/>
    </row>
    <row r="8" spans="2:10" s="3" customFormat="1" ht="15" customHeight="1" x14ac:dyDescent="0.2">
      <c r="B8" s="544" t="s">
        <v>338</v>
      </c>
      <c r="C8" s="212" t="s">
        <v>368</v>
      </c>
    </row>
    <row r="9" spans="2:10" s="3" customFormat="1" ht="17.25" customHeight="1" x14ac:dyDescent="0.2">
      <c r="B9" s="544"/>
      <c r="C9" s="140" t="s">
        <v>339</v>
      </c>
    </row>
    <row r="10" spans="2:10" s="3" customFormat="1" ht="15.75" customHeight="1" x14ac:dyDescent="0.2">
      <c r="B10" s="499"/>
      <c r="C10" s="58"/>
    </row>
    <row r="11" spans="2:10" s="58" customFormat="1" ht="15.75" x14ac:dyDescent="0.2">
      <c r="B11" s="116" t="s">
        <v>346</v>
      </c>
      <c r="C11" s="103"/>
      <c r="D11" s="124"/>
      <c r="E11" s="125"/>
    </row>
    <row r="12" spans="2:10" s="3" customFormat="1" ht="16.5" customHeight="1" x14ac:dyDescent="0.25">
      <c r="B12" s="25"/>
      <c r="C12" s="63"/>
      <c r="D12" s="25"/>
      <c r="F12" s="58"/>
    </row>
    <row r="13" spans="2:10" s="3" customFormat="1" ht="20.25" customHeight="1" x14ac:dyDescent="0.2">
      <c r="B13" s="106" t="s">
        <v>56</v>
      </c>
      <c r="C13" s="107" t="s">
        <v>36</v>
      </c>
      <c r="D13" s="108" t="s">
        <v>37</v>
      </c>
      <c r="E13" s="107" t="s">
        <v>348</v>
      </c>
      <c r="F13" s="58"/>
    </row>
    <row r="14" spans="2:10" s="3" customFormat="1" ht="14.25" x14ac:dyDescent="0.2">
      <c r="B14" s="109">
        <v>2011</v>
      </c>
      <c r="C14" s="213">
        <v>0</v>
      </c>
      <c r="D14" s="110" t="e">
        <f>K44</f>
        <v>#DIV/0!</v>
      </c>
      <c r="E14" s="110" t="e">
        <f>-K40</f>
        <v>#DIV/0!</v>
      </c>
      <c r="F14" s="58"/>
    </row>
    <row r="15" spans="2:10" s="3" customFormat="1" ht="14.25" x14ac:dyDescent="0.2">
      <c r="B15" s="109">
        <v>2012</v>
      </c>
      <c r="C15" s="213">
        <v>0</v>
      </c>
      <c r="D15" s="110" t="e">
        <f>K57</f>
        <v>#DIV/0!</v>
      </c>
      <c r="E15" s="110" t="e">
        <f>-K53</f>
        <v>#DIV/0!</v>
      </c>
      <c r="F15" s="58"/>
    </row>
    <row r="16" spans="2:10" s="3" customFormat="1" ht="14.25" x14ac:dyDescent="0.2">
      <c r="B16" s="109">
        <v>2013</v>
      </c>
      <c r="C16" s="213">
        <v>1570670</v>
      </c>
      <c r="D16" s="110" t="e">
        <f>K70</f>
        <v>#DIV/0!</v>
      </c>
      <c r="E16" s="110" t="e">
        <f>-K66</f>
        <v>#DIV/0!</v>
      </c>
      <c r="F16" s="58"/>
    </row>
    <row r="17" spans="2:26" s="3" customFormat="1" ht="14.25" x14ac:dyDescent="0.2">
      <c r="B17" s="109">
        <v>2014</v>
      </c>
      <c r="C17" s="213">
        <v>1570670</v>
      </c>
      <c r="D17" s="110" t="e">
        <f>K83</f>
        <v>#DIV/0!</v>
      </c>
      <c r="E17" s="110">
        <v>1807999.9999999998</v>
      </c>
      <c r="F17" s="58"/>
    </row>
    <row r="18" spans="2:26" s="3" customFormat="1" ht="14.25" x14ac:dyDescent="0.2">
      <c r="B18" s="109">
        <v>2015</v>
      </c>
      <c r="C18" s="214"/>
      <c r="D18" s="105"/>
      <c r="E18" s="105"/>
      <c r="F18" s="58"/>
    </row>
    <row r="19" spans="2:26" s="3" customFormat="1" x14ac:dyDescent="0.25">
      <c r="B19" s="109">
        <v>2016</v>
      </c>
      <c r="C19" s="214"/>
      <c r="D19" s="105"/>
      <c r="E19" s="105"/>
      <c r="F19" s="58"/>
      <c r="Z19" s="47"/>
    </row>
    <row r="20" spans="2:26" s="3" customFormat="1" x14ac:dyDescent="0.25">
      <c r="B20" s="109">
        <v>2017</v>
      </c>
      <c r="C20" s="214"/>
      <c r="D20" s="105"/>
      <c r="E20" s="105"/>
      <c r="F20" s="58"/>
      <c r="Z20" s="47"/>
    </row>
    <row r="21" spans="2:26" s="3" customFormat="1" ht="25.5" customHeight="1" x14ac:dyDescent="0.25">
      <c r="B21" s="62"/>
      <c r="D21" s="57"/>
      <c r="E21" s="61"/>
      <c r="F21" s="58"/>
    </row>
    <row r="22" spans="2:26" s="58" customFormat="1" ht="22.5" customHeight="1" x14ac:dyDescent="0.25">
      <c r="B22" s="116" t="s">
        <v>412</v>
      </c>
      <c r="C22" s="47"/>
      <c r="D22" s="47"/>
      <c r="E22" s="47"/>
      <c r="F22" s="47"/>
      <c r="G22" s="47"/>
      <c r="H22" s="47"/>
      <c r="I22" s="47"/>
      <c r="J22" s="47"/>
      <c r="K22" s="47"/>
    </row>
    <row r="23" spans="2:26" s="3" customFormat="1" ht="12.75" customHeight="1" x14ac:dyDescent="0.25">
      <c r="C23" s="27"/>
      <c r="D23" s="27"/>
      <c r="E23" s="27"/>
      <c r="F23" s="27"/>
      <c r="G23" s="27"/>
      <c r="H23" s="27"/>
      <c r="I23" s="27"/>
      <c r="J23" s="27"/>
    </row>
    <row r="24" spans="2:26" s="3" customFormat="1" ht="40.5" customHeight="1" x14ac:dyDescent="0.2">
      <c r="B24" s="106" t="s">
        <v>56</v>
      </c>
      <c r="C24" s="106" t="str">
        <f>'1.  LRAMVA Summary'!C21</f>
        <v>Residential</v>
      </c>
      <c r="D24" s="106" t="str">
        <f>'1.  LRAMVA Summary'!D21</f>
        <v>General Service &lt;50 kW</v>
      </c>
      <c r="E24" s="106" t="str">
        <f>'1.  LRAMVA Summary'!E21</f>
        <v>General Service 50 - 4999 kW</v>
      </c>
      <c r="F24" s="106" t="str">
        <f>'1.  LRAMVA Summary'!F21</f>
        <v>Sentinel Lighting</v>
      </c>
      <c r="G24" s="106" t="str">
        <f>'1.  LRAMVA Summary'!G21</f>
        <v>Street Lighting</v>
      </c>
      <c r="H24" s="106" t="str">
        <f>'1.  LRAMVA Summary'!H21</f>
        <v>Unmetered Scattered Load</v>
      </c>
      <c r="I24" s="106" t="str">
        <f>'1.  LRAMVA Summary'!I21</f>
        <v xml:space="preserve">Embedded Distributor </v>
      </c>
      <c r="J24" s="106" t="s">
        <v>106</v>
      </c>
    </row>
    <row r="25" spans="2:26" s="3" customFormat="1" ht="16.5" customHeight="1" x14ac:dyDescent="0.2">
      <c r="B25" s="106"/>
      <c r="C25" s="106" t="s">
        <v>36</v>
      </c>
      <c r="D25" s="106" t="s">
        <v>36</v>
      </c>
      <c r="E25" s="106" t="s">
        <v>37</v>
      </c>
      <c r="F25" s="106" t="s">
        <v>37</v>
      </c>
      <c r="G25" s="106" t="s">
        <v>37</v>
      </c>
      <c r="H25" s="106" t="s">
        <v>37</v>
      </c>
      <c r="I25" s="106" t="s">
        <v>36</v>
      </c>
      <c r="J25" s="106"/>
    </row>
    <row r="26" spans="2:26" s="3" customFormat="1" ht="16.5" customHeight="1" x14ac:dyDescent="0.2">
      <c r="B26" s="117">
        <v>2011</v>
      </c>
      <c r="C26" s="505">
        <v>0</v>
      </c>
      <c r="D26" s="506">
        <v>0</v>
      </c>
      <c r="E26" s="506">
        <v>0</v>
      </c>
      <c r="F26" s="506">
        <v>0</v>
      </c>
      <c r="G26" s="506">
        <v>0</v>
      </c>
      <c r="H26" s="506">
        <v>0</v>
      </c>
      <c r="I26" s="506">
        <v>0</v>
      </c>
      <c r="J26" s="119"/>
    </row>
    <row r="27" spans="2:26" s="3" customFormat="1" ht="16.5" customHeight="1" x14ac:dyDescent="0.2">
      <c r="B27" s="117">
        <v>2012</v>
      </c>
      <c r="C27" s="505">
        <v>0</v>
      </c>
      <c r="D27" s="506">
        <v>0</v>
      </c>
      <c r="E27" s="506">
        <v>0</v>
      </c>
      <c r="F27" s="506">
        <v>0</v>
      </c>
      <c r="G27" s="506">
        <v>0</v>
      </c>
      <c r="H27" s="506">
        <v>0</v>
      </c>
      <c r="I27" s="506">
        <v>0</v>
      </c>
      <c r="J27" s="119"/>
      <c r="K27" s="60"/>
    </row>
    <row r="28" spans="2:26" s="3" customFormat="1" ht="16.5" customHeight="1" x14ac:dyDescent="0.2">
      <c r="B28" s="117">
        <v>2013</v>
      </c>
      <c r="C28" s="505">
        <v>758767</v>
      </c>
      <c r="D28" s="506">
        <v>257680</v>
      </c>
      <c r="E28" s="506">
        <v>1715</v>
      </c>
      <c r="F28" s="506">
        <v>0</v>
      </c>
      <c r="G28" s="506">
        <v>51</v>
      </c>
      <c r="H28" s="506">
        <v>1570</v>
      </c>
      <c r="I28" s="506">
        <v>0</v>
      </c>
      <c r="J28" s="119"/>
    </row>
    <row r="29" spans="2:26" s="3" customFormat="1" ht="16.5" customHeight="1" x14ac:dyDescent="0.2">
      <c r="B29" s="117">
        <v>2014</v>
      </c>
      <c r="C29" s="505">
        <v>758767</v>
      </c>
      <c r="D29" s="506">
        <v>257680</v>
      </c>
      <c r="E29" s="506">
        <v>1715</v>
      </c>
      <c r="F29" s="506">
        <v>0</v>
      </c>
      <c r="G29" s="506">
        <v>51</v>
      </c>
      <c r="H29" s="506">
        <v>1570</v>
      </c>
      <c r="I29" s="506">
        <v>0</v>
      </c>
      <c r="J29" s="120"/>
    </row>
    <row r="30" spans="2:26" s="3" customFormat="1" ht="16.5" customHeight="1" x14ac:dyDescent="0.2">
      <c r="B30" s="117">
        <v>2015</v>
      </c>
      <c r="C30" s="505">
        <v>758767</v>
      </c>
      <c r="D30" s="506">
        <v>257680</v>
      </c>
      <c r="E30" s="506">
        <v>1715</v>
      </c>
      <c r="F30" s="506">
        <v>0</v>
      </c>
      <c r="G30" s="506">
        <v>51</v>
      </c>
      <c r="H30" s="506">
        <v>1570</v>
      </c>
      <c r="I30" s="506">
        <v>0</v>
      </c>
      <c r="J30" s="118"/>
    </row>
    <row r="31" spans="2:26" s="3" customFormat="1" ht="16.5" customHeight="1" x14ac:dyDescent="0.2">
      <c r="B31" s="117">
        <v>2016</v>
      </c>
      <c r="C31" s="505"/>
      <c r="D31" s="506"/>
      <c r="E31" s="506"/>
      <c r="F31" s="506"/>
      <c r="G31" s="506"/>
      <c r="H31" s="506"/>
      <c r="I31" s="506"/>
      <c r="J31" s="118"/>
    </row>
    <row r="32" spans="2:26" s="3" customFormat="1" ht="16.5" customHeight="1" x14ac:dyDescent="0.2">
      <c r="B32" s="117">
        <v>2017</v>
      </c>
      <c r="C32" s="505"/>
      <c r="D32" s="506"/>
      <c r="E32" s="506"/>
      <c r="F32" s="506"/>
      <c r="G32" s="506"/>
      <c r="H32" s="506"/>
      <c r="I32" s="506"/>
      <c r="J32" s="118"/>
    </row>
    <row r="33" spans="1:14" s="3" customFormat="1" ht="15.75" customHeight="1" x14ac:dyDescent="0.2"/>
    <row r="34" spans="1:14" s="69" customFormat="1" outlineLevel="1" x14ac:dyDescent="0.2">
      <c r="A34" s="325"/>
      <c r="B34" s="546" t="s">
        <v>414</v>
      </c>
      <c r="C34" s="546"/>
      <c r="D34" s="546"/>
      <c r="E34" s="546"/>
      <c r="F34" s="546"/>
      <c r="G34" s="546"/>
      <c r="H34" s="546"/>
      <c r="I34" s="546"/>
      <c r="J34" s="546"/>
      <c r="K34" s="546"/>
      <c r="L34" s="162"/>
      <c r="M34" s="162"/>
    </row>
    <row r="35" spans="1:14" s="69" customFormat="1" ht="14.25" outlineLevel="1" x14ac:dyDescent="0.2">
      <c r="A35" s="325"/>
      <c r="B35" s="72"/>
      <c r="C35" s="86"/>
      <c r="L35" s="162"/>
      <c r="M35" s="162"/>
      <c r="N35" s="349"/>
    </row>
    <row r="36" spans="1:14" s="358" customFormat="1" ht="30" outlineLevel="1" x14ac:dyDescent="0.25">
      <c r="B36" s="361">
        <v>2011</v>
      </c>
      <c r="C36" s="335" t="str">
        <f>C24</f>
        <v>Residential</v>
      </c>
      <c r="D36" s="335" t="str">
        <f t="shared" ref="D36:I36" si="0">D24</f>
        <v>General Service &lt;50 kW</v>
      </c>
      <c r="E36" s="335" t="str">
        <f t="shared" si="0"/>
        <v>General Service 50 - 4999 kW</v>
      </c>
      <c r="F36" s="335" t="str">
        <f t="shared" si="0"/>
        <v>Sentinel Lighting</v>
      </c>
      <c r="G36" s="335" t="str">
        <f t="shared" si="0"/>
        <v>Street Lighting</v>
      </c>
      <c r="H36" s="335" t="str">
        <f t="shared" si="0"/>
        <v>Unmetered Scattered Load</v>
      </c>
      <c r="I36" s="335" t="str">
        <f t="shared" si="0"/>
        <v xml:space="preserve">Embedded Distributor </v>
      </c>
      <c r="J36" s="335" t="str">
        <f>J24</f>
        <v>Other</v>
      </c>
      <c r="K36" s="362" t="s">
        <v>35</v>
      </c>
      <c r="L36" s="359"/>
      <c r="M36" s="359"/>
      <c r="N36" s="363"/>
    </row>
    <row r="37" spans="1:14" s="69" customFormat="1" outlineLevel="1" x14ac:dyDescent="0.25">
      <c r="B37" s="336" t="s">
        <v>36</v>
      </c>
      <c r="C37" s="337"/>
      <c r="D37" s="337"/>
      <c r="E37" s="337"/>
      <c r="F37" s="337"/>
      <c r="G37" s="337"/>
      <c r="H37" s="337"/>
      <c r="I37" s="337"/>
      <c r="J37" s="162"/>
      <c r="K37" s="364"/>
      <c r="L37" s="162"/>
      <c r="M37" s="162"/>
      <c r="N37" s="365"/>
    </row>
    <row r="38" spans="1:14" s="69" customFormat="1" ht="14.25" outlineLevel="1" x14ac:dyDescent="0.2">
      <c r="B38" s="338" t="s">
        <v>410</v>
      </c>
      <c r="C38" s="340">
        <v>0</v>
      </c>
      <c r="D38" s="366">
        <v>0</v>
      </c>
      <c r="E38" s="366">
        <v>0</v>
      </c>
      <c r="F38" s="366">
        <v>0</v>
      </c>
      <c r="G38" s="366">
        <v>0</v>
      </c>
      <c r="H38" s="366">
        <v>0</v>
      </c>
      <c r="I38" s="366">
        <v>0</v>
      </c>
      <c r="J38" s="339"/>
      <c r="K38" s="367">
        <f>SUM(C38:I38)</f>
        <v>0</v>
      </c>
      <c r="L38" s="162"/>
      <c r="M38" s="162"/>
      <c r="N38" s="349"/>
    </row>
    <row r="39" spans="1:14" s="69" customFormat="1" ht="14.25" outlineLevel="1" x14ac:dyDescent="0.2">
      <c r="B39" s="368" t="s">
        <v>116</v>
      </c>
      <c r="C39" s="369" t="e">
        <f t="shared" ref="C39:I39" si="1">C38/$K$38</f>
        <v>#DIV/0!</v>
      </c>
      <c r="D39" s="369" t="e">
        <f t="shared" si="1"/>
        <v>#DIV/0!</v>
      </c>
      <c r="E39" s="369" t="e">
        <f t="shared" si="1"/>
        <v>#DIV/0!</v>
      </c>
      <c r="F39" s="369" t="e">
        <f t="shared" si="1"/>
        <v>#DIV/0!</v>
      </c>
      <c r="G39" s="369" t="e">
        <f t="shared" si="1"/>
        <v>#DIV/0!</v>
      </c>
      <c r="H39" s="369" t="e">
        <f t="shared" si="1"/>
        <v>#DIV/0!</v>
      </c>
      <c r="I39" s="369" t="e">
        <f t="shared" si="1"/>
        <v>#DIV/0!</v>
      </c>
      <c r="J39" s="162"/>
      <c r="K39" s="370" t="e">
        <f>SUM(C39:I39)</f>
        <v>#DIV/0!</v>
      </c>
      <c r="L39" s="162"/>
      <c r="M39" s="162"/>
      <c r="N39" s="371"/>
    </row>
    <row r="40" spans="1:14" s="69" customFormat="1" ht="14.25" outlineLevel="1" x14ac:dyDescent="0.2">
      <c r="B40" s="368" t="s">
        <v>335</v>
      </c>
      <c r="C40" s="365" t="e">
        <f t="shared" ref="C40:I40" si="2">-$C$14*C39</f>
        <v>#DIV/0!</v>
      </c>
      <c r="D40" s="365" t="e">
        <f t="shared" si="2"/>
        <v>#DIV/0!</v>
      </c>
      <c r="E40" s="365" t="e">
        <f t="shared" si="2"/>
        <v>#DIV/0!</v>
      </c>
      <c r="F40" s="365" t="e">
        <f t="shared" si="2"/>
        <v>#DIV/0!</v>
      </c>
      <c r="G40" s="365" t="e">
        <f t="shared" si="2"/>
        <v>#DIV/0!</v>
      </c>
      <c r="H40" s="365" t="e">
        <f t="shared" si="2"/>
        <v>#DIV/0!</v>
      </c>
      <c r="I40" s="365" t="e">
        <f t="shared" si="2"/>
        <v>#DIV/0!</v>
      </c>
      <c r="J40" s="162"/>
      <c r="K40" s="372" t="e">
        <f>SUM(C40:I40)</f>
        <v>#DIV/0!</v>
      </c>
      <c r="L40" s="162"/>
      <c r="M40" s="162"/>
    </row>
    <row r="41" spans="1:14" s="69" customFormat="1" ht="14.25" outlineLevel="1" x14ac:dyDescent="0.2">
      <c r="B41" s="368" t="s">
        <v>117</v>
      </c>
      <c r="C41" s="373" t="e">
        <f t="shared" ref="C41:I41" si="3">C38+C40</f>
        <v>#DIV/0!</v>
      </c>
      <c r="D41" s="365" t="e">
        <f t="shared" si="3"/>
        <v>#DIV/0!</v>
      </c>
      <c r="E41" s="365" t="e">
        <f t="shared" si="3"/>
        <v>#DIV/0!</v>
      </c>
      <c r="F41" s="365" t="e">
        <f t="shared" si="3"/>
        <v>#DIV/0!</v>
      </c>
      <c r="G41" s="365" t="e">
        <f t="shared" si="3"/>
        <v>#DIV/0!</v>
      </c>
      <c r="H41" s="365" t="e">
        <f t="shared" si="3"/>
        <v>#DIV/0!</v>
      </c>
      <c r="I41" s="365" t="e">
        <f t="shared" si="3"/>
        <v>#DIV/0!</v>
      </c>
      <c r="J41" s="162"/>
      <c r="K41" s="372" t="e">
        <f>SUM(C41:I45)</f>
        <v>#DIV/0!</v>
      </c>
      <c r="L41" s="162"/>
      <c r="M41" s="162"/>
    </row>
    <row r="42" spans="1:14" s="69" customFormat="1" outlineLevel="1" x14ac:dyDescent="0.25">
      <c r="B42" s="336" t="s">
        <v>37</v>
      </c>
      <c r="C42" s="373"/>
      <c r="D42" s="365"/>
      <c r="E42" s="365"/>
      <c r="F42" s="365"/>
      <c r="G42" s="365"/>
      <c r="H42" s="365"/>
      <c r="I42" s="365"/>
      <c r="J42" s="162"/>
      <c r="K42" s="372"/>
      <c r="L42" s="162"/>
      <c r="M42" s="162"/>
    </row>
    <row r="43" spans="1:14" s="69" customFormat="1" ht="14.25" outlineLevel="1" x14ac:dyDescent="0.2">
      <c r="B43" s="338" t="s">
        <v>411</v>
      </c>
      <c r="C43" s="374"/>
      <c r="D43" s="366"/>
      <c r="E43" s="366">
        <f>E38*E46</f>
        <v>0</v>
      </c>
      <c r="F43" s="366">
        <f t="shared" ref="F43:H43" si="4">F38*F46</f>
        <v>0</v>
      </c>
      <c r="G43" s="366">
        <f t="shared" si="4"/>
        <v>0</v>
      </c>
      <c r="H43" s="366">
        <f t="shared" si="4"/>
        <v>0</v>
      </c>
      <c r="I43" s="366"/>
      <c r="J43" s="339"/>
      <c r="K43" s="367"/>
      <c r="L43" s="162"/>
      <c r="M43" s="162"/>
    </row>
    <row r="44" spans="1:14" s="69" customFormat="1" ht="14.25" outlineLevel="1" x14ac:dyDescent="0.2">
      <c r="B44" s="368" t="s">
        <v>118</v>
      </c>
      <c r="C44" s="373"/>
      <c r="D44" s="365"/>
      <c r="E44" s="365" t="e">
        <f>E40*E46</f>
        <v>#DIV/0!</v>
      </c>
      <c r="F44" s="365" t="e">
        <f t="shared" ref="F44:H44" si="5">F40*F46</f>
        <v>#DIV/0!</v>
      </c>
      <c r="G44" s="365" t="e">
        <f t="shared" si="5"/>
        <v>#DIV/0!</v>
      </c>
      <c r="H44" s="365" t="e">
        <f t="shared" si="5"/>
        <v>#DIV/0!</v>
      </c>
      <c r="I44" s="365"/>
      <c r="J44" s="162"/>
      <c r="K44" s="372" t="e">
        <f>SUM(C44:I44)</f>
        <v>#DIV/0!</v>
      </c>
      <c r="L44" s="162"/>
      <c r="M44" s="162"/>
    </row>
    <row r="45" spans="1:14" s="69" customFormat="1" outlineLevel="1" x14ac:dyDescent="0.2">
      <c r="B45" s="368" t="s">
        <v>117</v>
      </c>
      <c r="C45" s="162"/>
      <c r="D45" s="162"/>
      <c r="E45" s="365" t="e">
        <f>E43+E44</f>
        <v>#DIV/0!</v>
      </c>
      <c r="F45" s="365" t="e">
        <f t="shared" ref="F45:H45" si="6">F43+F44</f>
        <v>#DIV/0!</v>
      </c>
      <c r="G45" s="365" t="e">
        <f t="shared" si="6"/>
        <v>#DIV/0!</v>
      </c>
      <c r="H45" s="365" t="e">
        <f t="shared" si="6"/>
        <v>#DIV/0!</v>
      </c>
      <c r="I45" s="162"/>
      <c r="J45" s="162"/>
      <c r="K45" s="372" t="e">
        <f>SUM(D45:J50)</f>
        <v>#DIV/0!</v>
      </c>
      <c r="L45" s="162"/>
      <c r="M45" s="162"/>
      <c r="N45" s="375"/>
    </row>
    <row r="46" spans="1:14" s="69" customFormat="1" ht="15" customHeight="1" outlineLevel="1" x14ac:dyDescent="0.2">
      <c r="B46" s="376" t="s">
        <v>407</v>
      </c>
      <c r="C46" s="341"/>
      <c r="D46" s="350"/>
      <c r="E46" s="342">
        <v>0</v>
      </c>
      <c r="F46" s="342">
        <v>0</v>
      </c>
      <c r="G46" s="342">
        <v>0</v>
      </c>
      <c r="H46" s="342">
        <v>0</v>
      </c>
      <c r="I46" s="350"/>
      <c r="J46" s="350"/>
      <c r="K46" s="377"/>
      <c r="L46" s="162"/>
      <c r="M46" s="162"/>
      <c r="N46" s="349"/>
    </row>
    <row r="47" spans="1:14" s="69" customFormat="1" ht="15" customHeight="1" outlineLevel="1" x14ac:dyDescent="0.2">
      <c r="B47" s="378"/>
      <c r="C47" s="343"/>
      <c r="D47" s="344"/>
      <c r="E47" s="162"/>
      <c r="F47" s="345"/>
      <c r="G47" s="345"/>
      <c r="H47" s="345"/>
      <c r="I47" s="345"/>
      <c r="J47" s="162"/>
      <c r="K47" s="162"/>
      <c r="L47" s="162"/>
      <c r="M47" s="162"/>
      <c r="N47" s="349"/>
    </row>
    <row r="48" spans="1:14" s="162" customFormat="1" ht="15" customHeight="1" outlineLevel="1" x14ac:dyDescent="0.2">
      <c r="B48" s="378"/>
      <c r="C48" s="343"/>
      <c r="D48" s="344"/>
      <c r="F48" s="345"/>
      <c r="G48" s="345"/>
      <c r="H48" s="345"/>
      <c r="I48" s="345"/>
      <c r="N48" s="349"/>
    </row>
    <row r="49" spans="2:14" s="357" customFormat="1" ht="36.75" customHeight="1" outlineLevel="1" x14ac:dyDescent="0.25">
      <c r="B49" s="361">
        <v>2012</v>
      </c>
      <c r="C49" s="335" t="str">
        <f>C36</f>
        <v>Residential</v>
      </c>
      <c r="D49" s="335" t="str">
        <f t="shared" ref="D49:J49" si="7">D36</f>
        <v>General Service &lt;50 kW</v>
      </c>
      <c r="E49" s="335" t="str">
        <f t="shared" si="7"/>
        <v>General Service 50 - 4999 kW</v>
      </c>
      <c r="F49" s="335" t="str">
        <f t="shared" si="7"/>
        <v>Sentinel Lighting</v>
      </c>
      <c r="G49" s="335" t="str">
        <f t="shared" si="7"/>
        <v>Street Lighting</v>
      </c>
      <c r="H49" s="335" t="str">
        <f t="shared" si="7"/>
        <v>Unmetered Scattered Load</v>
      </c>
      <c r="I49" s="335" t="str">
        <f t="shared" si="7"/>
        <v xml:space="preserve">Embedded Distributor </v>
      </c>
      <c r="J49" s="335" t="str">
        <f t="shared" si="7"/>
        <v>Other</v>
      </c>
      <c r="K49" s="362" t="s">
        <v>35</v>
      </c>
      <c r="L49" s="356"/>
      <c r="M49" s="356"/>
      <c r="N49" s="356"/>
    </row>
    <row r="50" spans="2:14" s="69" customFormat="1" outlineLevel="1" x14ac:dyDescent="0.25">
      <c r="B50" s="336" t="s">
        <v>36</v>
      </c>
      <c r="C50" s="337"/>
      <c r="D50" s="337"/>
      <c r="E50" s="337"/>
      <c r="F50" s="337"/>
      <c r="G50" s="337"/>
      <c r="H50" s="337"/>
      <c r="I50" s="337"/>
      <c r="J50" s="162"/>
      <c r="K50" s="364"/>
      <c r="L50" s="162"/>
      <c r="M50" s="162"/>
      <c r="N50" s="349"/>
    </row>
    <row r="51" spans="2:14" s="69" customFormat="1" ht="14.25" outlineLevel="1" x14ac:dyDescent="0.2">
      <c r="B51" s="338" t="s">
        <v>410</v>
      </c>
      <c r="C51" s="340">
        <v>0</v>
      </c>
      <c r="D51" s="366">
        <v>0</v>
      </c>
      <c r="E51" s="366">
        <v>0</v>
      </c>
      <c r="F51" s="366">
        <v>0</v>
      </c>
      <c r="G51" s="366">
        <v>0</v>
      </c>
      <c r="H51" s="366">
        <v>0</v>
      </c>
      <c r="I51" s="366">
        <v>0</v>
      </c>
      <c r="J51" s="339"/>
      <c r="K51" s="379">
        <f>SUM(C51:I51)</f>
        <v>0</v>
      </c>
      <c r="L51" s="162"/>
      <c r="M51" s="162"/>
      <c r="N51" s="365"/>
    </row>
    <row r="52" spans="2:14" s="69" customFormat="1" ht="14.25" outlineLevel="1" x14ac:dyDescent="0.2">
      <c r="B52" s="368" t="s">
        <v>116</v>
      </c>
      <c r="C52" s="369" t="e">
        <f t="shared" ref="C52:I52" si="8">C51/$K$51</f>
        <v>#DIV/0!</v>
      </c>
      <c r="D52" s="369" t="e">
        <f t="shared" si="8"/>
        <v>#DIV/0!</v>
      </c>
      <c r="E52" s="369" t="e">
        <f t="shared" si="8"/>
        <v>#DIV/0!</v>
      </c>
      <c r="F52" s="369" t="e">
        <f t="shared" si="8"/>
        <v>#DIV/0!</v>
      </c>
      <c r="G52" s="369" t="e">
        <f t="shared" si="8"/>
        <v>#DIV/0!</v>
      </c>
      <c r="H52" s="369" t="e">
        <f t="shared" si="8"/>
        <v>#DIV/0!</v>
      </c>
      <c r="I52" s="369" t="e">
        <f t="shared" si="8"/>
        <v>#DIV/0!</v>
      </c>
      <c r="J52" s="162"/>
      <c r="K52" s="370" t="e">
        <f>SUM(C52:I52)</f>
        <v>#DIV/0!</v>
      </c>
      <c r="L52" s="162"/>
      <c r="M52" s="162"/>
      <c r="N52" s="349"/>
    </row>
    <row r="53" spans="2:14" s="69" customFormat="1" ht="14.25" outlineLevel="1" x14ac:dyDescent="0.2">
      <c r="B53" s="368" t="s">
        <v>335</v>
      </c>
      <c r="C53" s="365" t="e">
        <f t="shared" ref="C53:I53" si="9">-$C$15*C52</f>
        <v>#DIV/0!</v>
      </c>
      <c r="D53" s="365" t="e">
        <f t="shared" si="9"/>
        <v>#DIV/0!</v>
      </c>
      <c r="E53" s="365" t="e">
        <f t="shared" si="9"/>
        <v>#DIV/0!</v>
      </c>
      <c r="F53" s="365" t="e">
        <f t="shared" si="9"/>
        <v>#DIV/0!</v>
      </c>
      <c r="G53" s="365" t="e">
        <f t="shared" si="9"/>
        <v>#DIV/0!</v>
      </c>
      <c r="H53" s="365" t="e">
        <f t="shared" si="9"/>
        <v>#DIV/0!</v>
      </c>
      <c r="I53" s="365" t="e">
        <f t="shared" si="9"/>
        <v>#DIV/0!</v>
      </c>
      <c r="J53" s="162"/>
      <c r="K53" s="372" t="e">
        <f>SUM(C53:I53)</f>
        <v>#DIV/0!</v>
      </c>
      <c r="L53" s="162"/>
      <c r="M53" s="162"/>
      <c r="N53" s="371"/>
    </row>
    <row r="54" spans="2:14" s="69" customFormat="1" ht="14.25" outlineLevel="1" x14ac:dyDescent="0.2">
      <c r="B54" s="368" t="s">
        <v>117</v>
      </c>
      <c r="C54" s="380" t="e">
        <f>C51+C53</f>
        <v>#DIV/0!</v>
      </c>
      <c r="D54" s="365" t="e">
        <f t="shared" ref="D54" si="10">D51+D53</f>
        <v>#DIV/0!</v>
      </c>
      <c r="E54" s="365" t="e">
        <f t="shared" ref="E54" si="11">E51+E53</f>
        <v>#DIV/0!</v>
      </c>
      <c r="F54" s="365" t="e">
        <f t="shared" ref="F54" si="12">F51+F53</f>
        <v>#DIV/0!</v>
      </c>
      <c r="G54" s="365" t="e">
        <f t="shared" ref="G54" si="13">G51+G53</f>
        <v>#DIV/0!</v>
      </c>
      <c r="H54" s="365" t="e">
        <f t="shared" ref="H54" si="14">H51+H53</f>
        <v>#DIV/0!</v>
      </c>
      <c r="I54" s="365" t="e">
        <f t="shared" ref="I54" si="15">I51+I53</f>
        <v>#DIV/0!</v>
      </c>
      <c r="J54" s="162"/>
      <c r="K54" s="372" t="e">
        <f>SUM(C54:I55)</f>
        <v>#DIV/0!</v>
      </c>
      <c r="L54" s="162"/>
      <c r="M54" s="162"/>
    </row>
    <row r="55" spans="2:14" s="69" customFormat="1" outlineLevel="1" x14ac:dyDescent="0.25">
      <c r="B55" s="336" t="s">
        <v>37</v>
      </c>
      <c r="C55" s="162"/>
      <c r="D55" s="346"/>
      <c r="E55" s="381"/>
      <c r="F55" s="347"/>
      <c r="G55" s="348"/>
      <c r="H55" s="349"/>
      <c r="I55" s="162"/>
      <c r="J55" s="162"/>
      <c r="K55" s="382"/>
      <c r="L55" s="162"/>
      <c r="M55" s="162"/>
    </row>
    <row r="56" spans="2:14" s="69" customFormat="1" ht="14.25" outlineLevel="1" x14ac:dyDescent="0.2">
      <c r="B56" s="338" t="s">
        <v>411</v>
      </c>
      <c r="C56" s="339"/>
      <c r="D56" s="339"/>
      <c r="E56" s="366">
        <f>E51*E59</f>
        <v>0</v>
      </c>
      <c r="F56" s="366">
        <f>F51*F59</f>
        <v>0</v>
      </c>
      <c r="G56" s="366">
        <f>G51*G59</f>
        <v>0</v>
      </c>
      <c r="H56" s="366">
        <f>H51*H59</f>
        <v>0</v>
      </c>
      <c r="I56" s="339"/>
      <c r="J56" s="339"/>
      <c r="K56" s="367">
        <f>SUM(C56:I56)</f>
        <v>0</v>
      </c>
      <c r="L56" s="162"/>
    </row>
    <row r="57" spans="2:14" s="69" customFormat="1" ht="14.25" outlineLevel="1" x14ac:dyDescent="0.2">
      <c r="B57" s="368" t="s">
        <v>118</v>
      </c>
      <c r="C57" s="162"/>
      <c r="D57" s="162"/>
      <c r="E57" s="365" t="e">
        <f>E53*E59</f>
        <v>#DIV/0!</v>
      </c>
      <c r="F57" s="365" t="e">
        <f>F53*F59</f>
        <v>#DIV/0!</v>
      </c>
      <c r="G57" s="365" t="e">
        <f>G53*G59</f>
        <v>#DIV/0!</v>
      </c>
      <c r="H57" s="365" t="e">
        <f>H53*H59</f>
        <v>#DIV/0!</v>
      </c>
      <c r="I57" s="162"/>
      <c r="J57" s="162"/>
      <c r="K57" s="383" t="e">
        <f>SUM(C57:I57)</f>
        <v>#DIV/0!</v>
      </c>
      <c r="L57" s="162"/>
      <c r="M57" s="162"/>
    </row>
    <row r="58" spans="2:14" s="69" customFormat="1" ht="14.25" outlineLevel="1" x14ac:dyDescent="0.2">
      <c r="B58" s="368" t="s">
        <v>117</v>
      </c>
      <c r="C58" s="172"/>
      <c r="D58" s="172"/>
      <c r="E58" s="365" t="e">
        <f>E56+E57</f>
        <v>#DIV/0!</v>
      </c>
      <c r="F58" s="365" t="e">
        <f>F56+F57</f>
        <v>#DIV/0!</v>
      </c>
      <c r="G58" s="365" t="e">
        <f t="shared" ref="G58:H58" si="16">G56+G57</f>
        <v>#DIV/0!</v>
      </c>
      <c r="H58" s="365" t="e">
        <f t="shared" si="16"/>
        <v>#DIV/0!</v>
      </c>
      <c r="I58" s="172"/>
      <c r="J58" s="162"/>
      <c r="K58" s="384" t="e">
        <f>SUM(C58:I58)</f>
        <v>#DIV/0!</v>
      </c>
      <c r="L58" s="162"/>
      <c r="M58" s="162"/>
    </row>
    <row r="59" spans="2:14" s="69" customFormat="1" ht="14.25" outlineLevel="1" x14ac:dyDescent="0.2">
      <c r="B59" s="376" t="s">
        <v>407</v>
      </c>
      <c r="C59" s="351"/>
      <c r="D59" s="351"/>
      <c r="E59" s="342">
        <v>0</v>
      </c>
      <c r="F59" s="342">
        <v>0</v>
      </c>
      <c r="G59" s="342">
        <v>0</v>
      </c>
      <c r="H59" s="342">
        <v>0</v>
      </c>
      <c r="I59" s="351"/>
      <c r="J59" s="350"/>
      <c r="K59" s="385"/>
      <c r="L59" s="162"/>
      <c r="M59" s="162"/>
    </row>
    <row r="60" spans="2:14" s="69" customFormat="1" ht="14.25" outlineLevel="1" x14ac:dyDescent="0.2">
      <c r="B60" s="72"/>
      <c r="C60" s="86"/>
      <c r="D60" s="162"/>
      <c r="E60" s="162"/>
      <c r="F60" s="162"/>
      <c r="G60" s="162"/>
      <c r="H60" s="162"/>
      <c r="I60" s="162"/>
      <c r="J60" s="162"/>
      <c r="K60" s="162"/>
      <c r="L60" s="162"/>
      <c r="M60" s="162"/>
    </row>
    <row r="61" spans="2:14" s="69" customFormat="1" ht="14.25" outlineLevel="1" x14ac:dyDescent="0.2">
      <c r="B61" s="72"/>
      <c r="C61" s="86"/>
      <c r="D61" s="162"/>
      <c r="E61" s="162"/>
      <c r="F61" s="162"/>
      <c r="G61" s="162"/>
      <c r="H61" s="162"/>
      <c r="I61" s="162"/>
      <c r="J61" s="162"/>
      <c r="L61" s="162"/>
      <c r="M61" s="162"/>
    </row>
    <row r="62" spans="2:14" s="357" customFormat="1" ht="35.25" customHeight="1" outlineLevel="1" x14ac:dyDescent="0.25">
      <c r="B62" s="361">
        <v>2013</v>
      </c>
      <c r="C62" s="335" t="str">
        <f>C49</f>
        <v>Residential</v>
      </c>
      <c r="D62" s="335" t="str">
        <f t="shared" ref="D62:J62" si="17">D49</f>
        <v>General Service &lt;50 kW</v>
      </c>
      <c r="E62" s="335" t="str">
        <f t="shared" si="17"/>
        <v>General Service 50 - 4999 kW</v>
      </c>
      <c r="F62" s="335" t="str">
        <f t="shared" si="17"/>
        <v>Sentinel Lighting</v>
      </c>
      <c r="G62" s="335" t="str">
        <f t="shared" si="17"/>
        <v>Street Lighting</v>
      </c>
      <c r="H62" s="335" t="str">
        <f t="shared" si="17"/>
        <v>Unmetered Scattered Load</v>
      </c>
      <c r="I62" s="335" t="str">
        <f t="shared" si="17"/>
        <v xml:space="preserve">Embedded Distributor </v>
      </c>
      <c r="J62" s="335" t="str">
        <f t="shared" si="17"/>
        <v>Other</v>
      </c>
      <c r="K62" s="362" t="s">
        <v>35</v>
      </c>
      <c r="L62" s="356"/>
      <c r="M62" s="356"/>
    </row>
    <row r="63" spans="2:14" s="69" customFormat="1" outlineLevel="1" x14ac:dyDescent="0.25">
      <c r="B63" s="352" t="s">
        <v>36</v>
      </c>
      <c r="C63" s="337"/>
      <c r="D63" s="337"/>
      <c r="E63" s="337"/>
      <c r="F63" s="337"/>
      <c r="G63" s="337"/>
      <c r="H63" s="337"/>
      <c r="I63" s="337"/>
      <c r="J63" s="162"/>
      <c r="K63" s="364"/>
      <c r="L63" s="162"/>
      <c r="M63" s="162"/>
    </row>
    <row r="64" spans="2:14" s="69" customFormat="1" ht="14.25" outlineLevel="1" x14ac:dyDescent="0.2">
      <c r="B64" s="386" t="s">
        <v>410</v>
      </c>
      <c r="C64" s="353"/>
      <c r="D64" s="366"/>
      <c r="E64" s="366"/>
      <c r="F64" s="366"/>
      <c r="G64" s="366"/>
      <c r="H64" s="366"/>
      <c r="I64" s="366"/>
      <c r="J64" s="339"/>
      <c r="K64" s="367">
        <f>SUM(C64:I64)</f>
        <v>0</v>
      </c>
      <c r="L64" s="162"/>
      <c r="M64" s="162"/>
    </row>
    <row r="65" spans="2:13" s="69" customFormat="1" ht="14.25" outlineLevel="1" x14ac:dyDescent="0.2">
      <c r="B65" s="368" t="s">
        <v>116</v>
      </c>
      <c r="C65" s="369" t="e">
        <f>C64/$K$64</f>
        <v>#DIV/0!</v>
      </c>
      <c r="D65" s="369" t="e">
        <f t="shared" ref="D65:I65" si="18">D64/$K$64</f>
        <v>#DIV/0!</v>
      </c>
      <c r="E65" s="369" t="e">
        <f t="shared" si="18"/>
        <v>#DIV/0!</v>
      </c>
      <c r="F65" s="369" t="e">
        <f t="shared" si="18"/>
        <v>#DIV/0!</v>
      </c>
      <c r="G65" s="369" t="e">
        <f t="shared" si="18"/>
        <v>#DIV/0!</v>
      </c>
      <c r="H65" s="369" t="e">
        <f t="shared" si="18"/>
        <v>#DIV/0!</v>
      </c>
      <c r="I65" s="369" t="e">
        <f t="shared" si="18"/>
        <v>#DIV/0!</v>
      </c>
      <c r="J65" s="162"/>
      <c r="K65" s="370" t="e">
        <f>SUM(C65:I65)</f>
        <v>#DIV/0!</v>
      </c>
      <c r="L65" s="162"/>
      <c r="M65" s="162"/>
    </row>
    <row r="66" spans="2:13" s="69" customFormat="1" ht="14.25" outlineLevel="1" x14ac:dyDescent="0.2">
      <c r="B66" s="368" t="s">
        <v>335</v>
      </c>
      <c r="C66" s="365" t="e">
        <f t="shared" ref="C66:I66" si="19">-$C$16*C65</f>
        <v>#DIV/0!</v>
      </c>
      <c r="D66" s="365" t="e">
        <f t="shared" si="19"/>
        <v>#DIV/0!</v>
      </c>
      <c r="E66" s="365" t="e">
        <f t="shared" si="19"/>
        <v>#DIV/0!</v>
      </c>
      <c r="F66" s="365" t="e">
        <f t="shared" si="19"/>
        <v>#DIV/0!</v>
      </c>
      <c r="G66" s="365" t="e">
        <f t="shared" si="19"/>
        <v>#DIV/0!</v>
      </c>
      <c r="H66" s="365" t="e">
        <f t="shared" si="19"/>
        <v>#DIV/0!</v>
      </c>
      <c r="I66" s="365" t="e">
        <f t="shared" si="19"/>
        <v>#DIV/0!</v>
      </c>
      <c r="J66" s="162"/>
      <c r="K66" s="372" t="e">
        <f>SUM(C66:I66)</f>
        <v>#DIV/0!</v>
      </c>
      <c r="L66" s="162"/>
      <c r="M66" s="162"/>
    </row>
    <row r="67" spans="2:13" s="69" customFormat="1" ht="14.25" outlineLevel="1" x14ac:dyDescent="0.2">
      <c r="B67" s="368" t="s">
        <v>117</v>
      </c>
      <c r="C67" s="380" t="e">
        <f>C64+C66</f>
        <v>#DIV/0!</v>
      </c>
      <c r="D67" s="365" t="e">
        <f t="shared" ref="D67" si="20">D64+D66</f>
        <v>#DIV/0!</v>
      </c>
      <c r="E67" s="365" t="e">
        <f t="shared" ref="E67" si="21">E64+E66</f>
        <v>#DIV/0!</v>
      </c>
      <c r="F67" s="365" t="e">
        <f t="shared" ref="F67" si="22">F64+F66</f>
        <v>#DIV/0!</v>
      </c>
      <c r="G67" s="365" t="e">
        <f t="shared" ref="G67" si="23">G64+G66</f>
        <v>#DIV/0!</v>
      </c>
      <c r="H67" s="365" t="e">
        <f t="shared" ref="H67" si="24">H64+H66</f>
        <v>#DIV/0!</v>
      </c>
      <c r="I67" s="365" t="e">
        <f t="shared" ref="I67" si="25">I64+I66</f>
        <v>#DIV/0!</v>
      </c>
      <c r="J67" s="162"/>
      <c r="K67" s="372" t="e">
        <f>SUM(C67:I68)</f>
        <v>#DIV/0!</v>
      </c>
      <c r="L67" s="162"/>
      <c r="M67" s="162"/>
    </row>
    <row r="68" spans="2:13" s="69" customFormat="1" outlineLevel="1" x14ac:dyDescent="0.25">
      <c r="B68" s="352" t="s">
        <v>37</v>
      </c>
      <c r="C68" s="162"/>
      <c r="D68" s="346"/>
      <c r="E68" s="381"/>
      <c r="F68" s="347"/>
      <c r="G68" s="348"/>
      <c r="H68" s="349"/>
      <c r="I68" s="162"/>
      <c r="J68" s="162"/>
      <c r="K68" s="382"/>
      <c r="L68" s="162"/>
      <c r="M68" s="162"/>
    </row>
    <row r="69" spans="2:13" s="69" customFormat="1" ht="14.25" outlineLevel="1" x14ac:dyDescent="0.2">
      <c r="B69" s="386" t="s">
        <v>410</v>
      </c>
      <c r="C69" s="339"/>
      <c r="D69" s="339"/>
      <c r="E69" s="366">
        <f>E64*E72</f>
        <v>0</v>
      </c>
      <c r="F69" s="366">
        <f t="shared" ref="F69:H69" si="26">F64*F72</f>
        <v>0</v>
      </c>
      <c r="G69" s="366">
        <f t="shared" si="26"/>
        <v>0</v>
      </c>
      <c r="H69" s="366">
        <f t="shared" si="26"/>
        <v>0</v>
      </c>
      <c r="I69" s="339"/>
      <c r="J69" s="339"/>
      <c r="K69" s="367">
        <f>SUM(C69:I69)</f>
        <v>0</v>
      </c>
      <c r="L69" s="162"/>
      <c r="M69" s="162"/>
    </row>
    <row r="70" spans="2:13" s="69" customFormat="1" ht="14.25" outlineLevel="1" x14ac:dyDescent="0.2">
      <c r="B70" s="368" t="s">
        <v>118</v>
      </c>
      <c r="C70" s="162"/>
      <c r="D70" s="162"/>
      <c r="E70" s="365" t="e">
        <f>E66*E72</f>
        <v>#DIV/0!</v>
      </c>
      <c r="F70" s="365" t="e">
        <f t="shared" ref="F70:H70" si="27">F66*F72</f>
        <v>#DIV/0!</v>
      </c>
      <c r="G70" s="365" t="e">
        <f t="shared" si="27"/>
        <v>#DIV/0!</v>
      </c>
      <c r="H70" s="365" t="e">
        <f t="shared" si="27"/>
        <v>#DIV/0!</v>
      </c>
      <c r="I70" s="162"/>
      <c r="J70" s="162"/>
      <c r="K70" s="383" t="e">
        <f>SUM(C70:I70)</f>
        <v>#DIV/0!</v>
      </c>
      <c r="L70" s="162"/>
      <c r="M70" s="162"/>
    </row>
    <row r="71" spans="2:13" s="69" customFormat="1" ht="14.25" outlineLevel="1" x14ac:dyDescent="0.2">
      <c r="B71" s="368" t="s">
        <v>117</v>
      </c>
      <c r="C71" s="162"/>
      <c r="D71" s="162"/>
      <c r="E71" s="365" t="e">
        <f>E69+E70</f>
        <v>#DIV/0!</v>
      </c>
      <c r="F71" s="365" t="e">
        <f t="shared" ref="F71" si="28">F69+F70</f>
        <v>#DIV/0!</v>
      </c>
      <c r="G71" s="365" t="e">
        <f t="shared" ref="G71" si="29">G69+G70</f>
        <v>#DIV/0!</v>
      </c>
      <c r="H71" s="365" t="e">
        <f t="shared" ref="H71" si="30">H69+H70</f>
        <v>#DIV/0!</v>
      </c>
      <c r="I71" s="162"/>
      <c r="J71" s="162"/>
      <c r="K71" s="372" t="e">
        <f>SUM(C71:I71)</f>
        <v>#DIV/0!</v>
      </c>
      <c r="L71" s="162"/>
      <c r="M71" s="162"/>
    </row>
    <row r="72" spans="2:13" s="69" customFormat="1" ht="14.25" outlineLevel="1" x14ac:dyDescent="0.2">
      <c r="B72" s="376" t="s">
        <v>409</v>
      </c>
      <c r="C72" s="351"/>
      <c r="D72" s="351"/>
      <c r="E72" s="342">
        <v>0</v>
      </c>
      <c r="F72" s="342">
        <v>0</v>
      </c>
      <c r="G72" s="342">
        <v>0</v>
      </c>
      <c r="H72" s="342">
        <v>0</v>
      </c>
      <c r="I72" s="351"/>
      <c r="J72" s="350"/>
      <c r="K72" s="385"/>
      <c r="L72" s="162"/>
      <c r="M72" s="162"/>
    </row>
    <row r="73" spans="2:13" s="69" customFormat="1" ht="14.25" outlineLevel="1" x14ac:dyDescent="0.2">
      <c r="B73" s="72"/>
      <c r="C73" s="86"/>
      <c r="L73" s="162"/>
    </row>
    <row r="74" spans="2:13" s="69" customFormat="1" ht="14.25" outlineLevel="1" x14ac:dyDescent="0.2">
      <c r="B74" s="72"/>
      <c r="C74" s="86"/>
    </row>
    <row r="75" spans="2:13" s="357" customFormat="1" ht="34.5" customHeight="1" outlineLevel="1" x14ac:dyDescent="0.25">
      <c r="B75" s="361">
        <v>2014</v>
      </c>
      <c r="C75" s="335" t="str">
        <f>C62</f>
        <v>Residential</v>
      </c>
      <c r="D75" s="335" t="str">
        <f t="shared" ref="D75:J75" si="31">D62</f>
        <v>General Service &lt;50 kW</v>
      </c>
      <c r="E75" s="335" t="str">
        <f t="shared" si="31"/>
        <v>General Service 50 - 4999 kW</v>
      </c>
      <c r="F75" s="335" t="str">
        <f t="shared" si="31"/>
        <v>Sentinel Lighting</v>
      </c>
      <c r="G75" s="335" t="str">
        <f t="shared" si="31"/>
        <v>Street Lighting</v>
      </c>
      <c r="H75" s="335" t="str">
        <f t="shared" si="31"/>
        <v>Unmetered Scattered Load</v>
      </c>
      <c r="I75" s="335" t="str">
        <f t="shared" si="31"/>
        <v xml:space="preserve">Embedded Distributor </v>
      </c>
      <c r="J75" s="335" t="str">
        <f t="shared" si="31"/>
        <v>Other</v>
      </c>
      <c r="K75" s="362" t="s">
        <v>35</v>
      </c>
    </row>
    <row r="76" spans="2:13" s="69" customFormat="1" outlineLevel="1" x14ac:dyDescent="0.25">
      <c r="B76" s="352" t="s">
        <v>36</v>
      </c>
      <c r="C76" s="337"/>
      <c r="D76" s="337"/>
      <c r="E76" s="337"/>
      <c r="F76" s="337"/>
      <c r="G76" s="337"/>
      <c r="H76" s="337"/>
      <c r="I76" s="337"/>
      <c r="J76" s="162"/>
      <c r="K76" s="364"/>
    </row>
    <row r="77" spans="2:13" s="69" customFormat="1" ht="14.25" outlineLevel="1" x14ac:dyDescent="0.2">
      <c r="B77" s="386" t="s">
        <v>410</v>
      </c>
      <c r="C77" s="353">
        <v>0</v>
      </c>
      <c r="D77" s="366">
        <v>0</v>
      </c>
      <c r="E77" s="366">
        <v>0</v>
      </c>
      <c r="F77" s="366">
        <v>0</v>
      </c>
      <c r="G77" s="366">
        <v>0</v>
      </c>
      <c r="H77" s="366">
        <v>0</v>
      </c>
      <c r="I77" s="366">
        <v>0</v>
      </c>
      <c r="J77" s="339"/>
      <c r="K77" s="367">
        <f>SUM(C77:I77)</f>
        <v>0</v>
      </c>
    </row>
    <row r="78" spans="2:13" s="69" customFormat="1" ht="14.25" outlineLevel="1" x14ac:dyDescent="0.2">
      <c r="B78" s="368" t="s">
        <v>116</v>
      </c>
      <c r="C78" s="369" t="e">
        <f t="shared" ref="C78:I78" si="32">C77/$K$51</f>
        <v>#DIV/0!</v>
      </c>
      <c r="D78" s="369" t="e">
        <f t="shared" si="32"/>
        <v>#DIV/0!</v>
      </c>
      <c r="E78" s="369" t="e">
        <f t="shared" si="32"/>
        <v>#DIV/0!</v>
      </c>
      <c r="F78" s="369" t="e">
        <f t="shared" si="32"/>
        <v>#DIV/0!</v>
      </c>
      <c r="G78" s="369" t="e">
        <f t="shared" si="32"/>
        <v>#DIV/0!</v>
      </c>
      <c r="H78" s="369" t="e">
        <f t="shared" si="32"/>
        <v>#DIV/0!</v>
      </c>
      <c r="I78" s="369" t="e">
        <f t="shared" si="32"/>
        <v>#DIV/0!</v>
      </c>
      <c r="J78" s="162"/>
      <c r="K78" s="370" t="e">
        <f>SUM(C78:I78)</f>
        <v>#DIV/0!</v>
      </c>
    </row>
    <row r="79" spans="2:13" s="69" customFormat="1" ht="14.25" outlineLevel="1" x14ac:dyDescent="0.2">
      <c r="B79" s="368" t="s">
        <v>335</v>
      </c>
      <c r="C79" s="365" t="e">
        <f t="shared" ref="C79:I79" si="33">-$C$17*C78</f>
        <v>#DIV/0!</v>
      </c>
      <c r="D79" s="365" t="e">
        <f t="shared" si="33"/>
        <v>#DIV/0!</v>
      </c>
      <c r="E79" s="365" t="e">
        <f t="shared" si="33"/>
        <v>#DIV/0!</v>
      </c>
      <c r="F79" s="365" t="e">
        <f t="shared" si="33"/>
        <v>#DIV/0!</v>
      </c>
      <c r="G79" s="365" t="e">
        <f t="shared" si="33"/>
        <v>#DIV/0!</v>
      </c>
      <c r="H79" s="365" t="e">
        <f t="shared" si="33"/>
        <v>#DIV/0!</v>
      </c>
      <c r="I79" s="365" t="e">
        <f t="shared" si="33"/>
        <v>#DIV/0!</v>
      </c>
      <c r="J79" s="162"/>
      <c r="K79" s="372" t="e">
        <f>SUM(C79:I79)</f>
        <v>#DIV/0!</v>
      </c>
    </row>
    <row r="80" spans="2:13" s="69" customFormat="1" ht="14.25" outlineLevel="1" x14ac:dyDescent="0.2">
      <c r="B80" s="368" t="s">
        <v>117</v>
      </c>
      <c r="C80" s="380" t="e">
        <f>C77+C79</f>
        <v>#DIV/0!</v>
      </c>
      <c r="D80" s="365" t="e">
        <f t="shared" ref="D80" si="34">D77+D79</f>
        <v>#DIV/0!</v>
      </c>
      <c r="E80" s="365" t="e">
        <f t="shared" ref="E80" si="35">E77+E79</f>
        <v>#DIV/0!</v>
      </c>
      <c r="F80" s="365" t="e">
        <f t="shared" ref="F80" si="36">F77+F79</f>
        <v>#DIV/0!</v>
      </c>
      <c r="G80" s="365" t="e">
        <f t="shared" ref="G80" si="37">G77+G79</f>
        <v>#DIV/0!</v>
      </c>
      <c r="H80" s="365" t="e">
        <f t="shared" ref="H80" si="38">H77+H79</f>
        <v>#DIV/0!</v>
      </c>
      <c r="I80" s="365" t="e">
        <f t="shared" ref="I80" si="39">I77+I79</f>
        <v>#DIV/0!</v>
      </c>
      <c r="J80" s="162"/>
      <c r="K80" s="372" t="e">
        <f>SUM(C80:I81)</f>
        <v>#DIV/0!</v>
      </c>
    </row>
    <row r="81" spans="2:11" s="69" customFormat="1" outlineLevel="1" x14ac:dyDescent="0.25">
      <c r="B81" s="352" t="s">
        <v>37</v>
      </c>
      <c r="C81" s="162"/>
      <c r="D81" s="346"/>
      <c r="E81" s="381"/>
      <c r="F81" s="347"/>
      <c r="G81" s="348"/>
      <c r="H81" s="349"/>
      <c r="I81" s="162"/>
      <c r="J81" s="162"/>
      <c r="K81" s="382"/>
    </row>
    <row r="82" spans="2:11" s="69" customFormat="1" ht="14.25" outlineLevel="1" x14ac:dyDescent="0.2">
      <c r="B82" s="386" t="s">
        <v>411</v>
      </c>
      <c r="C82" s="339"/>
      <c r="D82" s="339"/>
      <c r="E82" s="366">
        <f>E77*E85</f>
        <v>0</v>
      </c>
      <c r="F82" s="366">
        <f t="shared" ref="F82:H82" si="40">F77*F85</f>
        <v>0</v>
      </c>
      <c r="G82" s="366">
        <f t="shared" si="40"/>
        <v>0</v>
      </c>
      <c r="H82" s="366">
        <f t="shared" si="40"/>
        <v>0</v>
      </c>
      <c r="I82" s="339"/>
      <c r="J82" s="339"/>
      <c r="K82" s="367">
        <f>SUM(C82:I82)</f>
        <v>0</v>
      </c>
    </row>
    <row r="83" spans="2:11" s="69" customFormat="1" ht="14.25" outlineLevel="1" x14ac:dyDescent="0.2">
      <c r="B83" s="368" t="s">
        <v>118</v>
      </c>
      <c r="C83" s="162"/>
      <c r="D83" s="162"/>
      <c r="E83" s="365" t="e">
        <f>E79*E85</f>
        <v>#DIV/0!</v>
      </c>
      <c r="F83" s="365" t="e">
        <f t="shared" ref="F83:H83" si="41">F79*F85</f>
        <v>#DIV/0!</v>
      </c>
      <c r="G83" s="365" t="e">
        <f t="shared" si="41"/>
        <v>#DIV/0!</v>
      </c>
      <c r="H83" s="365" t="e">
        <f t="shared" si="41"/>
        <v>#DIV/0!</v>
      </c>
      <c r="I83" s="162"/>
      <c r="J83" s="162"/>
      <c r="K83" s="383" t="e">
        <f>SUM(C83:I83)</f>
        <v>#DIV/0!</v>
      </c>
    </row>
    <row r="84" spans="2:11" s="69" customFormat="1" ht="14.25" outlineLevel="1" x14ac:dyDescent="0.2">
      <c r="B84" s="368" t="s">
        <v>117</v>
      </c>
      <c r="C84" s="162"/>
      <c r="D84" s="162"/>
      <c r="E84" s="365" t="e">
        <f>E82+E83</f>
        <v>#DIV/0!</v>
      </c>
      <c r="F84" s="365" t="e">
        <f t="shared" ref="F84" si="42">F82+F83</f>
        <v>#DIV/0!</v>
      </c>
      <c r="G84" s="365" t="e">
        <f t="shared" ref="G84" si="43">G82+G83</f>
        <v>#DIV/0!</v>
      </c>
      <c r="H84" s="365" t="e">
        <f t="shared" ref="H84" si="44">H82+H83</f>
        <v>#DIV/0!</v>
      </c>
      <c r="I84" s="162"/>
      <c r="J84" s="162"/>
      <c r="K84" s="372" t="e">
        <f>SUM(C84:I84)</f>
        <v>#DIV/0!</v>
      </c>
    </row>
    <row r="85" spans="2:11" s="69" customFormat="1" ht="14.25" outlineLevel="1" x14ac:dyDescent="0.2">
      <c r="B85" s="376" t="s">
        <v>407</v>
      </c>
      <c r="C85" s="351"/>
      <c r="D85" s="351"/>
      <c r="E85" s="342">
        <v>0</v>
      </c>
      <c r="F85" s="342">
        <v>0</v>
      </c>
      <c r="G85" s="342">
        <v>0</v>
      </c>
      <c r="H85" s="342">
        <v>0</v>
      </c>
      <c r="I85" s="351"/>
      <c r="J85" s="350"/>
      <c r="K85" s="385"/>
    </row>
    <row r="86" spans="2:11" s="69" customFormat="1" ht="14.25" outlineLevel="1" x14ac:dyDescent="0.2">
      <c r="C86" s="86"/>
    </row>
    <row r="87" spans="2:11" s="69" customFormat="1" ht="14.25" outlineLevel="1" x14ac:dyDescent="0.2">
      <c r="B87" s="86"/>
      <c r="C87" s="355"/>
    </row>
    <row r="88" spans="2:11" s="69" customFormat="1" ht="30" outlineLevel="1" x14ac:dyDescent="0.2">
      <c r="B88" s="361">
        <v>2015</v>
      </c>
      <c r="C88" s="335" t="str">
        <f>C75</f>
        <v>Residential</v>
      </c>
      <c r="D88" s="335" t="str">
        <f t="shared" ref="D88:J88" si="45">D75</f>
        <v>General Service &lt;50 kW</v>
      </c>
      <c r="E88" s="335" t="str">
        <f t="shared" si="45"/>
        <v>General Service 50 - 4999 kW</v>
      </c>
      <c r="F88" s="335" t="str">
        <f t="shared" si="45"/>
        <v>Sentinel Lighting</v>
      </c>
      <c r="G88" s="335" t="str">
        <f t="shared" si="45"/>
        <v>Street Lighting</v>
      </c>
      <c r="H88" s="335" t="str">
        <f t="shared" si="45"/>
        <v>Unmetered Scattered Load</v>
      </c>
      <c r="I88" s="335" t="str">
        <f t="shared" si="45"/>
        <v xml:space="preserve">Embedded Distributor </v>
      </c>
      <c r="J88" s="335" t="str">
        <f t="shared" si="45"/>
        <v>Other</v>
      </c>
      <c r="K88" s="362" t="s">
        <v>35</v>
      </c>
    </row>
    <row r="89" spans="2:11" s="69" customFormat="1" outlineLevel="1" x14ac:dyDescent="0.25">
      <c r="B89" s="352" t="s">
        <v>36</v>
      </c>
      <c r="C89" s="337"/>
      <c r="D89" s="337"/>
      <c r="E89" s="337"/>
      <c r="F89" s="337"/>
      <c r="G89" s="337"/>
      <c r="H89" s="337"/>
      <c r="I89" s="337"/>
      <c r="J89" s="162"/>
      <c r="K89" s="364"/>
    </row>
    <row r="90" spans="2:11" s="69" customFormat="1" ht="14.25" outlineLevel="1" x14ac:dyDescent="0.2">
      <c r="B90" s="386" t="s">
        <v>410</v>
      </c>
      <c r="C90" s="353">
        <v>0</v>
      </c>
      <c r="D90" s="366">
        <v>0</v>
      </c>
      <c r="E90" s="366">
        <v>0</v>
      </c>
      <c r="F90" s="366">
        <v>0</v>
      </c>
      <c r="G90" s="366">
        <v>0</v>
      </c>
      <c r="H90" s="366">
        <v>0</v>
      </c>
      <c r="I90" s="366">
        <v>0</v>
      </c>
      <c r="J90" s="339"/>
      <c r="K90" s="367">
        <f>SUM(C90:I90)</f>
        <v>0</v>
      </c>
    </row>
    <row r="91" spans="2:11" s="69" customFormat="1" ht="14.25" outlineLevel="1" x14ac:dyDescent="0.2">
      <c r="B91" s="368" t="s">
        <v>116</v>
      </c>
      <c r="C91" s="369" t="e">
        <f t="shared" ref="C91:I91" si="46">C90/$K$51</f>
        <v>#DIV/0!</v>
      </c>
      <c r="D91" s="369" t="e">
        <f t="shared" si="46"/>
        <v>#DIV/0!</v>
      </c>
      <c r="E91" s="369" t="e">
        <f t="shared" si="46"/>
        <v>#DIV/0!</v>
      </c>
      <c r="F91" s="369" t="e">
        <f t="shared" si="46"/>
        <v>#DIV/0!</v>
      </c>
      <c r="G91" s="369" t="e">
        <f t="shared" si="46"/>
        <v>#DIV/0!</v>
      </c>
      <c r="H91" s="369" t="e">
        <f t="shared" si="46"/>
        <v>#DIV/0!</v>
      </c>
      <c r="I91" s="369" t="e">
        <f t="shared" si="46"/>
        <v>#DIV/0!</v>
      </c>
      <c r="J91" s="162"/>
      <c r="K91" s="370" t="e">
        <f>SUM(C91:I91)</f>
        <v>#DIV/0!</v>
      </c>
    </row>
    <row r="92" spans="2:11" s="69" customFormat="1" ht="14.25" outlineLevel="1" x14ac:dyDescent="0.2">
      <c r="B92" s="368" t="s">
        <v>335</v>
      </c>
      <c r="C92" s="365" t="e">
        <f t="shared" ref="C92:I92" si="47">-$C$17*C91</f>
        <v>#DIV/0!</v>
      </c>
      <c r="D92" s="365" t="e">
        <f t="shared" si="47"/>
        <v>#DIV/0!</v>
      </c>
      <c r="E92" s="365" t="e">
        <f t="shared" si="47"/>
        <v>#DIV/0!</v>
      </c>
      <c r="F92" s="365" t="e">
        <f t="shared" si="47"/>
        <v>#DIV/0!</v>
      </c>
      <c r="G92" s="365" t="e">
        <f t="shared" si="47"/>
        <v>#DIV/0!</v>
      </c>
      <c r="H92" s="365" t="e">
        <f t="shared" si="47"/>
        <v>#DIV/0!</v>
      </c>
      <c r="I92" s="365" t="e">
        <f t="shared" si="47"/>
        <v>#DIV/0!</v>
      </c>
      <c r="J92" s="162"/>
      <c r="K92" s="372" t="e">
        <f>SUM(C92:I92)</f>
        <v>#DIV/0!</v>
      </c>
    </row>
    <row r="93" spans="2:11" s="69" customFormat="1" ht="14.25" outlineLevel="1" x14ac:dyDescent="0.2">
      <c r="B93" s="368" t="s">
        <v>117</v>
      </c>
      <c r="C93" s="380" t="e">
        <f>C90+C92</f>
        <v>#DIV/0!</v>
      </c>
      <c r="D93" s="365" t="e">
        <f t="shared" ref="D93:I93" si="48">D90+D92</f>
        <v>#DIV/0!</v>
      </c>
      <c r="E93" s="365" t="e">
        <f t="shared" si="48"/>
        <v>#DIV/0!</v>
      </c>
      <c r="F93" s="365" t="e">
        <f t="shared" si="48"/>
        <v>#DIV/0!</v>
      </c>
      <c r="G93" s="365" t="e">
        <f t="shared" si="48"/>
        <v>#DIV/0!</v>
      </c>
      <c r="H93" s="365" t="e">
        <f t="shared" si="48"/>
        <v>#DIV/0!</v>
      </c>
      <c r="I93" s="365" t="e">
        <f t="shared" si="48"/>
        <v>#DIV/0!</v>
      </c>
      <c r="J93" s="162"/>
      <c r="K93" s="372" t="e">
        <f>SUM(C93:I94)</f>
        <v>#DIV/0!</v>
      </c>
    </row>
    <row r="94" spans="2:11" s="69" customFormat="1" outlineLevel="1" x14ac:dyDescent="0.25">
      <c r="B94" s="352" t="s">
        <v>37</v>
      </c>
      <c r="C94" s="162"/>
      <c r="D94" s="346"/>
      <c r="E94" s="381"/>
      <c r="F94" s="347"/>
      <c r="G94" s="348"/>
      <c r="H94" s="349"/>
      <c r="I94" s="162"/>
      <c r="J94" s="162"/>
      <c r="K94" s="382"/>
    </row>
    <row r="95" spans="2:11" s="69" customFormat="1" ht="14.25" outlineLevel="1" x14ac:dyDescent="0.2">
      <c r="B95" s="386" t="s">
        <v>411</v>
      </c>
      <c r="C95" s="339"/>
      <c r="D95" s="339"/>
      <c r="E95" s="366">
        <f>E90*E98</f>
        <v>0</v>
      </c>
      <c r="F95" s="366">
        <f t="shared" ref="F95:H95" si="49">F90*F98</f>
        <v>0</v>
      </c>
      <c r="G95" s="366">
        <f t="shared" si="49"/>
        <v>0</v>
      </c>
      <c r="H95" s="366">
        <f t="shared" si="49"/>
        <v>0</v>
      </c>
      <c r="I95" s="339"/>
      <c r="J95" s="339"/>
      <c r="K95" s="367">
        <f>SUM(C95:I95)</f>
        <v>0</v>
      </c>
    </row>
    <row r="96" spans="2:11" s="69" customFormat="1" ht="14.25" outlineLevel="1" x14ac:dyDescent="0.2">
      <c r="B96" s="368" t="s">
        <v>118</v>
      </c>
      <c r="C96" s="162"/>
      <c r="D96" s="162"/>
      <c r="E96" s="365" t="e">
        <f>E92*E98</f>
        <v>#DIV/0!</v>
      </c>
      <c r="F96" s="365" t="e">
        <f t="shared" ref="F96:H96" si="50">F92*F98</f>
        <v>#DIV/0!</v>
      </c>
      <c r="G96" s="365" t="e">
        <f t="shared" si="50"/>
        <v>#DIV/0!</v>
      </c>
      <c r="H96" s="365" t="e">
        <f t="shared" si="50"/>
        <v>#DIV/0!</v>
      </c>
      <c r="I96" s="162"/>
      <c r="J96" s="162"/>
      <c r="K96" s="383" t="e">
        <f>SUM(C96:I96)</f>
        <v>#DIV/0!</v>
      </c>
    </row>
    <row r="97" spans="2:11" s="69" customFormat="1" ht="14.25" outlineLevel="1" x14ac:dyDescent="0.2">
      <c r="B97" s="368" t="s">
        <v>117</v>
      </c>
      <c r="C97" s="162"/>
      <c r="D97" s="162"/>
      <c r="E97" s="365" t="e">
        <f>E95+E96</f>
        <v>#DIV/0!</v>
      </c>
      <c r="F97" s="365" t="e">
        <f t="shared" ref="F97:H97" si="51">F95+F96</f>
        <v>#DIV/0!</v>
      </c>
      <c r="G97" s="365" t="e">
        <f t="shared" si="51"/>
        <v>#DIV/0!</v>
      </c>
      <c r="H97" s="365" t="e">
        <f t="shared" si="51"/>
        <v>#DIV/0!</v>
      </c>
      <c r="I97" s="162"/>
      <c r="J97" s="162"/>
      <c r="K97" s="372" t="e">
        <f>SUM(C97:I97)</f>
        <v>#DIV/0!</v>
      </c>
    </row>
    <row r="98" spans="2:11" s="69" customFormat="1" ht="14.25" outlineLevel="1" x14ac:dyDescent="0.2">
      <c r="B98" s="376" t="s">
        <v>407</v>
      </c>
      <c r="C98" s="351"/>
      <c r="D98" s="351"/>
      <c r="E98" s="342">
        <v>0</v>
      </c>
      <c r="F98" s="342">
        <v>0</v>
      </c>
      <c r="G98" s="342">
        <v>0</v>
      </c>
      <c r="H98" s="342">
        <v>0</v>
      </c>
      <c r="I98" s="351"/>
      <c r="J98" s="350"/>
      <c r="K98" s="385"/>
    </row>
    <row r="99" spans="2:11" s="69" customFormat="1" ht="14.25" outlineLevel="1" x14ac:dyDescent="0.2">
      <c r="B99" s="86"/>
    </row>
    <row r="100" spans="2:11" s="69" customFormat="1" ht="14.25" outlineLevel="1" x14ac:dyDescent="0.2">
      <c r="B100" s="86"/>
    </row>
    <row r="101" spans="2:11" s="69" customFormat="1" ht="30" outlineLevel="1" x14ac:dyDescent="0.2">
      <c r="B101" s="361">
        <v>2016</v>
      </c>
      <c r="C101" s="335" t="str">
        <f>C88</f>
        <v>Residential</v>
      </c>
      <c r="D101" s="335" t="str">
        <f t="shared" ref="D101:J101" si="52">D88</f>
        <v>General Service &lt;50 kW</v>
      </c>
      <c r="E101" s="335" t="str">
        <f t="shared" si="52"/>
        <v>General Service 50 - 4999 kW</v>
      </c>
      <c r="F101" s="335" t="str">
        <f t="shared" si="52"/>
        <v>Sentinel Lighting</v>
      </c>
      <c r="G101" s="335" t="str">
        <f t="shared" si="52"/>
        <v>Street Lighting</v>
      </c>
      <c r="H101" s="335" t="str">
        <f t="shared" si="52"/>
        <v>Unmetered Scattered Load</v>
      </c>
      <c r="I101" s="335" t="str">
        <f t="shared" si="52"/>
        <v xml:space="preserve">Embedded Distributor </v>
      </c>
      <c r="J101" s="335" t="str">
        <f t="shared" si="52"/>
        <v>Other</v>
      </c>
      <c r="K101" s="362" t="s">
        <v>35</v>
      </c>
    </row>
    <row r="102" spans="2:11" s="69" customFormat="1" outlineLevel="1" x14ac:dyDescent="0.25">
      <c r="B102" s="352" t="s">
        <v>36</v>
      </c>
      <c r="C102" s="337"/>
      <c r="D102" s="337"/>
      <c r="E102" s="337"/>
      <c r="F102" s="337"/>
      <c r="G102" s="337"/>
      <c r="H102" s="337"/>
      <c r="I102" s="337"/>
      <c r="J102" s="162"/>
      <c r="K102" s="364"/>
    </row>
    <row r="103" spans="2:11" s="69" customFormat="1" ht="14.25" outlineLevel="1" x14ac:dyDescent="0.2">
      <c r="B103" s="386" t="s">
        <v>410</v>
      </c>
      <c r="C103" s="353">
        <v>0</v>
      </c>
      <c r="D103" s="366">
        <v>0</v>
      </c>
      <c r="E103" s="366">
        <v>0</v>
      </c>
      <c r="F103" s="366">
        <v>0</v>
      </c>
      <c r="G103" s="366">
        <v>0</v>
      </c>
      <c r="H103" s="366">
        <v>0</v>
      </c>
      <c r="I103" s="366">
        <v>0</v>
      </c>
      <c r="J103" s="339"/>
      <c r="K103" s="367">
        <f>SUM(C103:I103)</f>
        <v>0</v>
      </c>
    </row>
    <row r="104" spans="2:11" s="24" customFormat="1" outlineLevel="1" x14ac:dyDescent="0.25">
      <c r="B104" s="368" t="s">
        <v>116</v>
      </c>
      <c r="C104" s="369" t="e">
        <f t="shared" ref="C104:I104" si="53">C103/$K$51</f>
        <v>#DIV/0!</v>
      </c>
      <c r="D104" s="369" t="e">
        <f t="shared" si="53"/>
        <v>#DIV/0!</v>
      </c>
      <c r="E104" s="369" t="e">
        <f t="shared" si="53"/>
        <v>#DIV/0!</v>
      </c>
      <c r="F104" s="369" t="e">
        <f t="shared" si="53"/>
        <v>#DIV/0!</v>
      </c>
      <c r="G104" s="369" t="e">
        <f t="shared" si="53"/>
        <v>#DIV/0!</v>
      </c>
      <c r="H104" s="369" t="e">
        <f t="shared" si="53"/>
        <v>#DIV/0!</v>
      </c>
      <c r="I104" s="369" t="e">
        <f t="shared" si="53"/>
        <v>#DIV/0!</v>
      </c>
      <c r="J104" s="162"/>
      <c r="K104" s="370" t="e">
        <f>SUM(C104:I104)</f>
        <v>#DIV/0!</v>
      </c>
    </row>
    <row r="105" spans="2:11" s="24" customFormat="1" outlineLevel="1" x14ac:dyDescent="0.25">
      <c r="B105" s="368" t="s">
        <v>335</v>
      </c>
      <c r="C105" s="365" t="e">
        <f t="shared" ref="C105:I105" si="54">-$C$17*C104</f>
        <v>#DIV/0!</v>
      </c>
      <c r="D105" s="365" t="e">
        <f t="shared" si="54"/>
        <v>#DIV/0!</v>
      </c>
      <c r="E105" s="365" t="e">
        <f t="shared" si="54"/>
        <v>#DIV/0!</v>
      </c>
      <c r="F105" s="365" t="e">
        <f t="shared" si="54"/>
        <v>#DIV/0!</v>
      </c>
      <c r="G105" s="365" t="e">
        <f t="shared" si="54"/>
        <v>#DIV/0!</v>
      </c>
      <c r="H105" s="365" t="e">
        <f t="shared" si="54"/>
        <v>#DIV/0!</v>
      </c>
      <c r="I105" s="365" t="e">
        <f t="shared" si="54"/>
        <v>#DIV/0!</v>
      </c>
      <c r="J105" s="162"/>
      <c r="K105" s="372" t="e">
        <f>SUM(C105:I105)</f>
        <v>#DIV/0!</v>
      </c>
    </row>
    <row r="106" spans="2:11" s="24" customFormat="1" outlineLevel="1" x14ac:dyDescent="0.25">
      <c r="B106" s="368" t="s">
        <v>117</v>
      </c>
      <c r="C106" s="380" t="e">
        <f>C103+C105</f>
        <v>#DIV/0!</v>
      </c>
      <c r="D106" s="365" t="e">
        <f t="shared" ref="D106:I106" si="55">D103+D105</f>
        <v>#DIV/0!</v>
      </c>
      <c r="E106" s="365" t="e">
        <f t="shared" si="55"/>
        <v>#DIV/0!</v>
      </c>
      <c r="F106" s="365" t="e">
        <f t="shared" si="55"/>
        <v>#DIV/0!</v>
      </c>
      <c r="G106" s="365" t="e">
        <f t="shared" si="55"/>
        <v>#DIV/0!</v>
      </c>
      <c r="H106" s="365" t="e">
        <f t="shared" si="55"/>
        <v>#DIV/0!</v>
      </c>
      <c r="I106" s="365" t="e">
        <f t="shared" si="55"/>
        <v>#DIV/0!</v>
      </c>
      <c r="J106" s="162"/>
      <c r="K106" s="372" t="e">
        <f>SUM(C106:I107)</f>
        <v>#DIV/0!</v>
      </c>
    </row>
    <row r="107" spans="2:11" s="24" customFormat="1" outlineLevel="1" x14ac:dyDescent="0.25">
      <c r="B107" s="352" t="s">
        <v>37</v>
      </c>
      <c r="C107" s="162"/>
      <c r="D107" s="346"/>
      <c r="E107" s="381"/>
      <c r="F107" s="347"/>
      <c r="G107" s="348"/>
      <c r="H107" s="349"/>
      <c r="I107" s="162"/>
      <c r="J107" s="162"/>
      <c r="K107" s="382"/>
    </row>
    <row r="108" spans="2:11" s="24" customFormat="1" outlineLevel="1" x14ac:dyDescent="0.25">
      <c r="B108" s="386" t="s">
        <v>411</v>
      </c>
      <c r="C108" s="339"/>
      <c r="D108" s="339"/>
      <c r="E108" s="366">
        <f>E103*E111</f>
        <v>0</v>
      </c>
      <c r="F108" s="366">
        <f t="shared" ref="F108:H108" si="56">F103*F111</f>
        <v>0</v>
      </c>
      <c r="G108" s="366">
        <f t="shared" si="56"/>
        <v>0</v>
      </c>
      <c r="H108" s="366">
        <f t="shared" si="56"/>
        <v>0</v>
      </c>
      <c r="I108" s="339"/>
      <c r="J108" s="339"/>
      <c r="K108" s="367">
        <f>SUM(C108:I108)</f>
        <v>0</v>
      </c>
    </row>
    <row r="109" spans="2:11" s="24" customFormat="1" outlineLevel="1" x14ac:dyDescent="0.25">
      <c r="B109" s="368" t="s">
        <v>118</v>
      </c>
      <c r="C109" s="162"/>
      <c r="D109" s="162"/>
      <c r="E109" s="365" t="e">
        <f>E105*E111</f>
        <v>#DIV/0!</v>
      </c>
      <c r="F109" s="365" t="e">
        <f t="shared" ref="F109:H109" si="57">F105*F111</f>
        <v>#DIV/0!</v>
      </c>
      <c r="G109" s="365" t="e">
        <f t="shared" si="57"/>
        <v>#DIV/0!</v>
      </c>
      <c r="H109" s="365" t="e">
        <f t="shared" si="57"/>
        <v>#DIV/0!</v>
      </c>
      <c r="I109" s="162"/>
      <c r="J109" s="162"/>
      <c r="K109" s="383" t="e">
        <f>SUM(C109:I109)</f>
        <v>#DIV/0!</v>
      </c>
    </row>
    <row r="110" spans="2:11" s="24" customFormat="1" outlineLevel="1" x14ac:dyDescent="0.25">
      <c r="B110" s="368" t="s">
        <v>117</v>
      </c>
      <c r="C110" s="162"/>
      <c r="D110" s="162"/>
      <c r="E110" s="365" t="e">
        <f>E108+E109</f>
        <v>#DIV/0!</v>
      </c>
      <c r="F110" s="365" t="e">
        <f t="shared" ref="F110:H110" si="58">F108+F109</f>
        <v>#DIV/0!</v>
      </c>
      <c r="G110" s="365" t="e">
        <f t="shared" si="58"/>
        <v>#DIV/0!</v>
      </c>
      <c r="H110" s="365" t="e">
        <f t="shared" si="58"/>
        <v>#DIV/0!</v>
      </c>
      <c r="I110" s="162"/>
      <c r="J110" s="162"/>
      <c r="K110" s="372" t="e">
        <f>SUM(C110:I110)</f>
        <v>#DIV/0!</v>
      </c>
    </row>
    <row r="111" spans="2:11" s="24" customFormat="1" outlineLevel="1" x14ac:dyDescent="0.25">
      <c r="B111" s="376" t="s">
        <v>407</v>
      </c>
      <c r="C111" s="351"/>
      <c r="D111" s="351"/>
      <c r="E111" s="342">
        <v>0</v>
      </c>
      <c r="F111" s="342">
        <v>0</v>
      </c>
      <c r="G111" s="342">
        <v>0</v>
      </c>
      <c r="H111" s="342">
        <v>0</v>
      </c>
      <c r="I111" s="351"/>
      <c r="J111" s="350"/>
      <c r="K111" s="385"/>
    </row>
    <row r="112" spans="2:11" s="24" customFormat="1" outlineLevel="1" x14ac:dyDescent="0.25">
      <c r="B112" s="68"/>
    </row>
    <row r="113" spans="2:11" s="24" customFormat="1" outlineLevel="1" x14ac:dyDescent="0.25">
      <c r="B113" s="68"/>
    </row>
    <row r="114" spans="2:11" s="24" customFormat="1" ht="30" outlineLevel="1" x14ac:dyDescent="0.25">
      <c r="B114" s="361">
        <v>2017</v>
      </c>
      <c r="C114" s="335" t="str">
        <f>C101</f>
        <v>Residential</v>
      </c>
      <c r="D114" s="335" t="str">
        <f t="shared" ref="D114:J114" si="59">D101</f>
        <v>General Service &lt;50 kW</v>
      </c>
      <c r="E114" s="335" t="str">
        <f t="shared" si="59"/>
        <v>General Service 50 - 4999 kW</v>
      </c>
      <c r="F114" s="335" t="str">
        <f t="shared" si="59"/>
        <v>Sentinel Lighting</v>
      </c>
      <c r="G114" s="335" t="str">
        <f t="shared" si="59"/>
        <v>Street Lighting</v>
      </c>
      <c r="H114" s="335" t="str">
        <f t="shared" si="59"/>
        <v>Unmetered Scattered Load</v>
      </c>
      <c r="I114" s="335" t="str">
        <f t="shared" si="59"/>
        <v xml:space="preserve">Embedded Distributor </v>
      </c>
      <c r="J114" s="335" t="str">
        <f t="shared" si="59"/>
        <v>Other</v>
      </c>
      <c r="K114" s="362" t="s">
        <v>35</v>
      </c>
    </row>
    <row r="115" spans="2:11" s="24" customFormat="1" outlineLevel="1" x14ac:dyDescent="0.25">
      <c r="B115" s="352" t="s">
        <v>36</v>
      </c>
      <c r="C115" s="337"/>
      <c r="D115" s="337"/>
      <c r="E115" s="337"/>
      <c r="F115" s="337"/>
      <c r="G115" s="337"/>
      <c r="H115" s="337"/>
      <c r="I115" s="337"/>
      <c r="J115" s="162"/>
      <c r="K115" s="364"/>
    </row>
    <row r="116" spans="2:11" s="24" customFormat="1" outlineLevel="1" x14ac:dyDescent="0.25">
      <c r="B116" s="386" t="s">
        <v>410</v>
      </c>
      <c r="C116" s="353">
        <v>0</v>
      </c>
      <c r="D116" s="366">
        <v>0</v>
      </c>
      <c r="E116" s="366">
        <v>0</v>
      </c>
      <c r="F116" s="366">
        <v>0</v>
      </c>
      <c r="G116" s="366">
        <v>0</v>
      </c>
      <c r="H116" s="366">
        <v>0</v>
      </c>
      <c r="I116" s="366">
        <v>0</v>
      </c>
      <c r="J116" s="339"/>
      <c r="K116" s="367">
        <f>SUM(C116:I116)</f>
        <v>0</v>
      </c>
    </row>
    <row r="117" spans="2:11" s="24" customFormat="1" outlineLevel="1" x14ac:dyDescent="0.25">
      <c r="B117" s="368" t="s">
        <v>116</v>
      </c>
      <c r="C117" s="369" t="e">
        <f t="shared" ref="C117:I117" si="60">C116/$K$51</f>
        <v>#DIV/0!</v>
      </c>
      <c r="D117" s="369" t="e">
        <f t="shared" si="60"/>
        <v>#DIV/0!</v>
      </c>
      <c r="E117" s="369" t="e">
        <f t="shared" si="60"/>
        <v>#DIV/0!</v>
      </c>
      <c r="F117" s="369" t="e">
        <f t="shared" si="60"/>
        <v>#DIV/0!</v>
      </c>
      <c r="G117" s="369" t="e">
        <f t="shared" si="60"/>
        <v>#DIV/0!</v>
      </c>
      <c r="H117" s="369" t="e">
        <f t="shared" si="60"/>
        <v>#DIV/0!</v>
      </c>
      <c r="I117" s="369" t="e">
        <f t="shared" si="60"/>
        <v>#DIV/0!</v>
      </c>
      <c r="J117" s="162"/>
      <c r="K117" s="370" t="e">
        <f>SUM(C117:I117)</f>
        <v>#DIV/0!</v>
      </c>
    </row>
    <row r="118" spans="2:11" s="24" customFormat="1" outlineLevel="1" x14ac:dyDescent="0.25">
      <c r="B118" s="368" t="s">
        <v>335</v>
      </c>
      <c r="C118" s="365" t="e">
        <f t="shared" ref="C118:I118" si="61">-$C$17*C117</f>
        <v>#DIV/0!</v>
      </c>
      <c r="D118" s="365" t="e">
        <f t="shared" si="61"/>
        <v>#DIV/0!</v>
      </c>
      <c r="E118" s="365" t="e">
        <f t="shared" si="61"/>
        <v>#DIV/0!</v>
      </c>
      <c r="F118" s="365" t="e">
        <f t="shared" si="61"/>
        <v>#DIV/0!</v>
      </c>
      <c r="G118" s="365" t="e">
        <f t="shared" si="61"/>
        <v>#DIV/0!</v>
      </c>
      <c r="H118" s="365" t="e">
        <f t="shared" si="61"/>
        <v>#DIV/0!</v>
      </c>
      <c r="I118" s="365" t="e">
        <f t="shared" si="61"/>
        <v>#DIV/0!</v>
      </c>
      <c r="J118" s="162"/>
      <c r="K118" s="372" t="e">
        <f>SUM(C118:I118)</f>
        <v>#DIV/0!</v>
      </c>
    </row>
    <row r="119" spans="2:11" s="24" customFormat="1" outlineLevel="1" x14ac:dyDescent="0.25">
      <c r="B119" s="368" t="s">
        <v>117</v>
      </c>
      <c r="C119" s="380" t="e">
        <f>C116+C118</f>
        <v>#DIV/0!</v>
      </c>
      <c r="D119" s="365" t="e">
        <f t="shared" ref="D119:I119" si="62">D116+D118</f>
        <v>#DIV/0!</v>
      </c>
      <c r="E119" s="365" t="e">
        <f t="shared" si="62"/>
        <v>#DIV/0!</v>
      </c>
      <c r="F119" s="365" t="e">
        <f t="shared" si="62"/>
        <v>#DIV/0!</v>
      </c>
      <c r="G119" s="365" t="e">
        <f t="shared" si="62"/>
        <v>#DIV/0!</v>
      </c>
      <c r="H119" s="365" t="e">
        <f t="shared" si="62"/>
        <v>#DIV/0!</v>
      </c>
      <c r="I119" s="365" t="e">
        <f t="shared" si="62"/>
        <v>#DIV/0!</v>
      </c>
      <c r="J119" s="162"/>
      <c r="K119" s="372" t="e">
        <f>SUM(C119:I120)</f>
        <v>#DIV/0!</v>
      </c>
    </row>
    <row r="120" spans="2:11" s="24" customFormat="1" outlineLevel="1" x14ac:dyDescent="0.25">
      <c r="B120" s="352" t="s">
        <v>37</v>
      </c>
      <c r="C120" s="162"/>
      <c r="D120" s="346"/>
      <c r="E120" s="381"/>
      <c r="F120" s="347"/>
      <c r="G120" s="348"/>
      <c r="H120" s="349"/>
      <c r="I120" s="162"/>
      <c r="J120" s="162"/>
      <c r="K120" s="382"/>
    </row>
    <row r="121" spans="2:11" s="24" customFormat="1" outlineLevel="1" x14ac:dyDescent="0.25">
      <c r="B121" s="386" t="s">
        <v>411</v>
      </c>
      <c r="C121" s="339"/>
      <c r="D121" s="339"/>
      <c r="E121" s="366">
        <f>E116*E124</f>
        <v>0</v>
      </c>
      <c r="F121" s="366">
        <f t="shared" ref="F121:H121" si="63">F116*F124</f>
        <v>0</v>
      </c>
      <c r="G121" s="366">
        <f t="shared" si="63"/>
        <v>0</v>
      </c>
      <c r="H121" s="366">
        <f t="shared" si="63"/>
        <v>0</v>
      </c>
      <c r="I121" s="339"/>
      <c r="J121" s="339"/>
      <c r="K121" s="367">
        <f>SUM(C121:I121)</f>
        <v>0</v>
      </c>
    </row>
    <row r="122" spans="2:11" s="24" customFormat="1" outlineLevel="1" x14ac:dyDescent="0.25">
      <c r="B122" s="368" t="s">
        <v>118</v>
      </c>
      <c r="C122" s="162"/>
      <c r="D122" s="162"/>
      <c r="E122" s="365" t="e">
        <f>E118*E124</f>
        <v>#DIV/0!</v>
      </c>
      <c r="F122" s="365" t="e">
        <f t="shared" ref="F122:H122" si="64">F118*F124</f>
        <v>#DIV/0!</v>
      </c>
      <c r="G122" s="365" t="e">
        <f t="shared" si="64"/>
        <v>#DIV/0!</v>
      </c>
      <c r="H122" s="365" t="e">
        <f t="shared" si="64"/>
        <v>#DIV/0!</v>
      </c>
      <c r="I122" s="162"/>
      <c r="J122" s="162"/>
      <c r="K122" s="383" t="e">
        <f>SUM(C122:I122)</f>
        <v>#DIV/0!</v>
      </c>
    </row>
    <row r="123" spans="2:11" s="24" customFormat="1" outlineLevel="1" x14ac:dyDescent="0.25">
      <c r="B123" s="368" t="s">
        <v>117</v>
      </c>
      <c r="C123" s="162"/>
      <c r="D123" s="162"/>
      <c r="E123" s="365" t="e">
        <f>E121+E122</f>
        <v>#DIV/0!</v>
      </c>
      <c r="F123" s="365" t="e">
        <f t="shared" ref="F123:H123" si="65">F121+F122</f>
        <v>#DIV/0!</v>
      </c>
      <c r="G123" s="365" t="e">
        <f t="shared" si="65"/>
        <v>#DIV/0!</v>
      </c>
      <c r="H123" s="365" t="e">
        <f t="shared" si="65"/>
        <v>#DIV/0!</v>
      </c>
      <c r="I123" s="162"/>
      <c r="J123" s="162"/>
      <c r="K123" s="372" t="e">
        <f>SUM(C123:I123)</f>
        <v>#DIV/0!</v>
      </c>
    </row>
    <row r="124" spans="2:11" s="24" customFormat="1" outlineLevel="1" x14ac:dyDescent="0.25">
      <c r="B124" s="376" t="s">
        <v>407</v>
      </c>
      <c r="C124" s="351"/>
      <c r="D124" s="351"/>
      <c r="E124" s="342">
        <v>0</v>
      </c>
      <c r="F124" s="342">
        <v>0</v>
      </c>
      <c r="G124" s="342">
        <v>0</v>
      </c>
      <c r="H124" s="342">
        <v>0</v>
      </c>
      <c r="I124" s="351"/>
      <c r="J124" s="350"/>
      <c r="K124" s="385"/>
    </row>
    <row r="125" spans="2:11" s="24" customFormat="1" outlineLevel="1" x14ac:dyDescent="0.25">
      <c r="B125" s="68"/>
    </row>
    <row r="126" spans="2:11" s="24" customFormat="1" outlineLevel="1" x14ac:dyDescent="0.25">
      <c r="B126" s="68"/>
    </row>
    <row r="127" spans="2:11" s="24" customFormat="1" outlineLevel="1" x14ac:dyDescent="0.25">
      <c r="B127" s="68"/>
    </row>
    <row r="128" spans="2:11" s="24" customFormat="1" x14ac:dyDescent="0.25">
      <c r="B128" s="68"/>
    </row>
    <row r="129" spans="2:11" s="58" customFormat="1" ht="16.5" customHeight="1" x14ac:dyDescent="0.2">
      <c r="B129" s="402" t="s">
        <v>418</v>
      </c>
      <c r="C129" s="116"/>
      <c r="D129" s="116"/>
      <c r="E129" s="116"/>
      <c r="F129" s="116"/>
      <c r="G129" s="116"/>
      <c r="H129" s="116"/>
      <c r="I129" s="116"/>
      <c r="J129" s="116"/>
      <c r="K129" s="116"/>
    </row>
    <row r="130" spans="2:11" s="3" customFormat="1" ht="9.75" customHeight="1" x14ac:dyDescent="0.2"/>
    <row r="131" spans="2:11" s="3" customFormat="1" ht="38.25" customHeight="1" x14ac:dyDescent="0.2">
      <c r="B131" s="106" t="s">
        <v>56</v>
      </c>
      <c r="C131" s="106" t="str">
        <f t="shared" ref="C131:J131" si="66">C24</f>
        <v>Residential</v>
      </c>
      <c r="D131" s="106" t="str">
        <f t="shared" si="66"/>
        <v>General Service &lt;50 kW</v>
      </c>
      <c r="E131" s="106" t="str">
        <f t="shared" si="66"/>
        <v>General Service 50 - 4999 kW</v>
      </c>
      <c r="F131" s="106" t="str">
        <f t="shared" si="66"/>
        <v>Sentinel Lighting</v>
      </c>
      <c r="G131" s="106" t="str">
        <f t="shared" si="66"/>
        <v>Street Lighting</v>
      </c>
      <c r="H131" s="106" t="str">
        <f t="shared" si="66"/>
        <v>Unmetered Scattered Load</v>
      </c>
      <c r="I131" s="106" t="str">
        <f t="shared" si="66"/>
        <v xml:space="preserve">Embedded Distributor </v>
      </c>
      <c r="J131" s="106" t="str">
        <f t="shared" si="66"/>
        <v>Other</v>
      </c>
      <c r="K131" s="106" t="s">
        <v>35</v>
      </c>
    </row>
    <row r="132" spans="2:11" s="3" customFormat="1" ht="16.5" customHeight="1" x14ac:dyDescent="0.2">
      <c r="B132" s="106"/>
      <c r="C132" s="106" t="s">
        <v>39</v>
      </c>
      <c r="D132" s="106" t="s">
        <v>39</v>
      </c>
      <c r="E132" s="106" t="s">
        <v>39</v>
      </c>
      <c r="F132" s="106" t="s">
        <v>39</v>
      </c>
      <c r="G132" s="106" t="s">
        <v>39</v>
      </c>
      <c r="H132" s="106" t="s">
        <v>39</v>
      </c>
      <c r="I132" s="106" t="s">
        <v>39</v>
      </c>
      <c r="J132" s="106" t="s">
        <v>39</v>
      </c>
      <c r="K132" s="106" t="s">
        <v>39</v>
      </c>
    </row>
    <row r="133" spans="2:11" s="3" customFormat="1" ht="16.5" customHeight="1" x14ac:dyDescent="0.2">
      <c r="B133" s="117">
        <v>2011</v>
      </c>
      <c r="C133" s="77">
        <f>C26*'3.  Distribution Rates'!E33</f>
        <v>0</v>
      </c>
      <c r="D133" s="77">
        <f>D26*'3.  Distribution Rates'!E34</f>
        <v>0</v>
      </c>
      <c r="E133" s="77">
        <f>E26*'3.  Distribution Rates'!E35</f>
        <v>0</v>
      </c>
      <c r="F133" s="77">
        <f>F26*'3.  Distribution Rates'!E36</f>
        <v>0</v>
      </c>
      <c r="G133" s="77">
        <f>G26*'3.  Distribution Rates'!E37</f>
        <v>0</v>
      </c>
      <c r="H133" s="77">
        <f>H26*'3.  Distribution Rates'!E38</f>
        <v>0</v>
      </c>
      <c r="I133" s="77">
        <f>I26*'3.  Distribution Rates'!E39</f>
        <v>0</v>
      </c>
      <c r="J133" s="77"/>
      <c r="K133" s="77">
        <f>SUM(C133:J133)</f>
        <v>0</v>
      </c>
    </row>
    <row r="134" spans="2:11" s="3" customFormat="1" ht="16.5" customHeight="1" x14ac:dyDescent="0.2">
      <c r="B134" s="117">
        <v>2012</v>
      </c>
      <c r="C134" s="77">
        <f>C27*'3.  Distribution Rates'!F33</f>
        <v>0</v>
      </c>
      <c r="D134" s="77">
        <f>D27*'3.  Distribution Rates'!F34</f>
        <v>0</v>
      </c>
      <c r="E134" s="77">
        <f>E27*'3.  Distribution Rates'!F35</f>
        <v>0</v>
      </c>
      <c r="F134" s="77">
        <f>F27*'3.  Distribution Rates'!F36</f>
        <v>0</v>
      </c>
      <c r="G134" s="77">
        <f>G27*'3.  Distribution Rates'!F37</f>
        <v>0</v>
      </c>
      <c r="H134" s="77">
        <f>H27*'3.  Distribution Rates'!F38</f>
        <v>0</v>
      </c>
      <c r="I134" s="77">
        <f>I27*'3.  Distribution Rates'!F39</f>
        <v>0</v>
      </c>
      <c r="J134" s="77"/>
      <c r="K134" s="77">
        <f>SUM(C134:J134)</f>
        <v>0</v>
      </c>
    </row>
    <row r="135" spans="2:11" s="3" customFormat="1" ht="16.5" customHeight="1" x14ac:dyDescent="0.2">
      <c r="B135" s="117">
        <v>2013</v>
      </c>
      <c r="C135" s="77">
        <f>C28*'3.  Distribution Rates'!G33</f>
        <v>6550.6884333333328</v>
      </c>
      <c r="D135" s="77">
        <f>D28*'3.  Distribution Rates'!G34</f>
        <v>1451.5973333333332</v>
      </c>
      <c r="E135" s="77">
        <f>E28*'3.  Distribution Rates'!G35</f>
        <v>3735.1556666666665</v>
      </c>
      <c r="F135" s="77">
        <f>F28*'3.  Distribution Rates'!G36</f>
        <v>0</v>
      </c>
      <c r="G135" s="77">
        <f>G28*'3.  Distribution Rates'!G37</f>
        <v>499.70480000000003</v>
      </c>
      <c r="H135" s="77">
        <f>H28*'3.  Distribution Rates'!G38</f>
        <v>3.2969999999999997</v>
      </c>
      <c r="I135" s="77">
        <f>I28*'3.  Distribution Rates'!G39</f>
        <v>0</v>
      </c>
      <c r="J135" s="77"/>
      <c r="K135" s="77">
        <f t="shared" ref="K135" si="67">SUM(C135:J135)</f>
        <v>12240.443233333333</v>
      </c>
    </row>
    <row r="136" spans="2:11" s="3" customFormat="1" ht="16.5" customHeight="1" x14ac:dyDescent="0.2">
      <c r="B136" s="117">
        <v>2014</v>
      </c>
      <c r="C136" s="78">
        <f>C29*'3.  Distribution Rates'!H33</f>
        <v>6323.0583333333334</v>
      </c>
      <c r="D136" s="78">
        <f>D29*'3.  Distribution Rates'!H34</f>
        <v>1477.3653333333334</v>
      </c>
      <c r="E136" s="78">
        <f>E29*'3.  Distribution Rates'!H35</f>
        <v>2802.8244999999997</v>
      </c>
      <c r="F136" s="78">
        <f>F29*'3.  Distribution Rates'!H36</f>
        <v>0</v>
      </c>
      <c r="G136" s="78">
        <f>G29*'3.  Distribution Rates'!H37</f>
        <v>623.9221</v>
      </c>
      <c r="H136" s="78">
        <f>H29*'3.  Distribution Rates'!H38</f>
        <v>3.192333333333333</v>
      </c>
      <c r="I136" s="78">
        <f>I29*'3.  Distribution Rates'!H39</f>
        <v>0</v>
      </c>
      <c r="J136" s="78"/>
      <c r="K136" s="78">
        <f>SUM(C136:J136)</f>
        <v>11230.362599999999</v>
      </c>
    </row>
    <row r="137" spans="2:11" s="3" customFormat="1" ht="16.5" customHeight="1" x14ac:dyDescent="0.2">
      <c r="B137" s="117">
        <v>2015</v>
      </c>
      <c r="C137" s="78">
        <f>C30*'3.  Distribution Rates'!I33</f>
        <v>6120.7204666666667</v>
      </c>
      <c r="D137" s="77">
        <f>D30*'3.  Distribution Rates'!I34</f>
        <v>1254.0426666666665</v>
      </c>
      <c r="E137" s="78">
        <f>E30*'3.  Distribution Rates'!I35</f>
        <v>2644.4728333333328</v>
      </c>
      <c r="F137" s="78">
        <f>F30*'3.  Distribution Rates'!I36</f>
        <v>0</v>
      </c>
      <c r="G137" s="78">
        <f>G30*'3.  Distribution Rates'!I37</f>
        <v>568.34400000000005</v>
      </c>
      <c r="H137" s="78">
        <f>H30*'3.  Distribution Rates'!I38</f>
        <v>2.9830000000000001</v>
      </c>
      <c r="I137" s="77">
        <f>I30*'3.  Distribution Rates'!I39</f>
        <v>0</v>
      </c>
      <c r="J137" s="118"/>
      <c r="K137" s="78">
        <f>SUM(C137:J137)</f>
        <v>10590.562966666665</v>
      </c>
    </row>
    <row r="138" spans="2:11" s="3" customFormat="1" ht="16.5" customHeight="1" x14ac:dyDescent="0.2">
      <c r="B138" s="117">
        <v>2016</v>
      </c>
      <c r="C138" s="78">
        <f>C31*'3.  Distribution Rates'!J33</f>
        <v>0</v>
      </c>
      <c r="D138" s="77">
        <f>D31*'3.  Distribution Rates'!J34</f>
        <v>0</v>
      </c>
      <c r="E138" s="78">
        <f>E31*'3.  Distribution Rates'!J35</f>
        <v>0</v>
      </c>
      <c r="F138" s="78">
        <f>F31*'3.  Distribution Rates'!J36</f>
        <v>0</v>
      </c>
      <c r="G138" s="78">
        <f>G31*'3.  Distribution Rates'!J37</f>
        <v>0</v>
      </c>
      <c r="H138" s="78">
        <f>H31*'3.  Distribution Rates'!J38</f>
        <v>0</v>
      </c>
      <c r="I138" s="77">
        <f>I31*'3.  Distribution Rates'!J39</f>
        <v>0</v>
      </c>
      <c r="J138" s="118"/>
      <c r="K138" s="78">
        <f>SUM(C138:J138)</f>
        <v>0</v>
      </c>
    </row>
    <row r="139" spans="2:11" s="3" customFormat="1" ht="16.5" customHeight="1" x14ac:dyDescent="0.2">
      <c r="B139" s="117">
        <v>2017</v>
      </c>
      <c r="C139" s="78">
        <f>C32*'3.  Distribution Rates'!K33</f>
        <v>0</v>
      </c>
      <c r="D139" s="77">
        <f>D32*'3.  Distribution Rates'!K34</f>
        <v>0</v>
      </c>
      <c r="E139" s="78">
        <f>E32*'3.  Distribution Rates'!K35</f>
        <v>0</v>
      </c>
      <c r="F139" s="78">
        <f>F32*'3.  Distribution Rates'!K36</f>
        <v>0</v>
      </c>
      <c r="G139" s="78">
        <f>G32*'3.  Distribution Rates'!K37</f>
        <v>0</v>
      </c>
      <c r="H139" s="78">
        <f>H32*'3.  Distribution Rates'!K38</f>
        <v>0</v>
      </c>
      <c r="I139" s="77">
        <f>I32*'3.  Distribution Rates'!K39</f>
        <v>0</v>
      </c>
      <c r="J139" s="118"/>
      <c r="K139" s="78">
        <f t="shared" ref="K139" si="68">SUM(C139:J139)</f>
        <v>0</v>
      </c>
    </row>
    <row r="140" spans="2:11" s="24" customFormat="1" x14ac:dyDescent="0.25">
      <c r="B140" s="68"/>
    </row>
    <row r="141" spans="2:11" s="24" customFormat="1" x14ac:dyDescent="0.25">
      <c r="B141" s="68"/>
    </row>
    <row r="142" spans="2:11" s="24" customFormat="1" x14ac:dyDescent="0.25">
      <c r="B142" s="68"/>
    </row>
    <row r="143" spans="2:11" s="24" customFormat="1" x14ac:dyDescent="0.25">
      <c r="B143" s="68"/>
    </row>
    <row r="144" spans="2:11" s="24" customFormat="1" x14ac:dyDescent="0.25">
      <c r="B144" s="68"/>
    </row>
    <row r="145" spans="2:2" s="24" customFormat="1" x14ac:dyDescent="0.25">
      <c r="B145" s="68"/>
    </row>
    <row r="146" spans="2:2" s="24" customFormat="1" x14ac:dyDescent="0.25">
      <c r="B146" s="68"/>
    </row>
    <row r="147" spans="2:2" s="24" customFormat="1" x14ac:dyDescent="0.25">
      <c r="B147" s="68"/>
    </row>
    <row r="148" spans="2:2" s="24" customFormat="1" x14ac:dyDescent="0.25">
      <c r="B148" s="68"/>
    </row>
    <row r="149" spans="2:2" s="24" customFormat="1" x14ac:dyDescent="0.25">
      <c r="B149" s="68"/>
    </row>
    <row r="150" spans="2:2" s="24" customFormat="1" x14ac:dyDescent="0.25">
      <c r="B150" s="68"/>
    </row>
    <row r="151" spans="2:2" s="24" customFormat="1" x14ac:dyDescent="0.25">
      <c r="B151" s="68"/>
    </row>
    <row r="152" spans="2:2" s="24" customFormat="1" x14ac:dyDescent="0.25">
      <c r="B152" s="68"/>
    </row>
    <row r="153" spans="2:2" s="24" customFormat="1" x14ac:dyDescent="0.25">
      <c r="B153" s="68"/>
    </row>
    <row r="154" spans="2:2" s="24" customFormat="1" x14ac:dyDescent="0.25">
      <c r="B154" s="68"/>
    </row>
    <row r="155" spans="2:2" s="24" customFormat="1" x14ac:dyDescent="0.25">
      <c r="B155" s="68"/>
    </row>
    <row r="156" spans="2:2" s="24" customFormat="1" x14ac:dyDescent="0.25">
      <c r="B156" s="68"/>
    </row>
    <row r="157" spans="2:2" s="24" customFormat="1" x14ac:dyDescent="0.25">
      <c r="B157" s="68"/>
    </row>
    <row r="158" spans="2:2" s="24" customFormat="1" x14ac:dyDescent="0.25">
      <c r="B158" s="68"/>
    </row>
    <row r="159" spans="2:2" s="24" customFormat="1" x14ac:dyDescent="0.25">
      <c r="B159" s="68"/>
    </row>
    <row r="160" spans="2:2" s="24" customFormat="1" x14ac:dyDescent="0.25">
      <c r="B160" s="68"/>
    </row>
    <row r="161" spans="2:2" s="24" customFormat="1" x14ac:dyDescent="0.25">
      <c r="B161" s="68"/>
    </row>
    <row r="162" spans="2:2" s="24" customFormat="1" x14ac:dyDescent="0.25">
      <c r="B162" s="68"/>
    </row>
    <row r="163" spans="2:2" s="24" customFormat="1" x14ac:dyDescent="0.25">
      <c r="B163" s="68"/>
    </row>
    <row r="164" spans="2:2" s="24" customFormat="1" x14ac:dyDescent="0.25">
      <c r="B164" s="68"/>
    </row>
    <row r="165" spans="2:2" s="24" customFormat="1" x14ac:dyDescent="0.25">
      <c r="B165" s="68"/>
    </row>
    <row r="166" spans="2:2" s="24" customFormat="1" x14ac:dyDescent="0.25">
      <c r="B166" s="68"/>
    </row>
    <row r="167" spans="2:2" s="24" customFormat="1" x14ac:dyDescent="0.25">
      <c r="B167" s="68"/>
    </row>
    <row r="168" spans="2:2" s="24" customFormat="1" x14ac:dyDescent="0.25">
      <c r="B168" s="68"/>
    </row>
    <row r="169" spans="2:2" s="24" customFormat="1" x14ac:dyDescent="0.25">
      <c r="B169" s="68"/>
    </row>
    <row r="170" spans="2:2" s="24" customFormat="1" x14ac:dyDescent="0.25">
      <c r="B170" s="68"/>
    </row>
    <row r="171" spans="2:2" s="24" customFormat="1" x14ac:dyDescent="0.25">
      <c r="B171" s="68"/>
    </row>
    <row r="172" spans="2:2" s="24" customFormat="1" x14ac:dyDescent="0.25">
      <c r="B172" s="68"/>
    </row>
    <row r="173" spans="2:2" s="24" customFormat="1" x14ac:dyDescent="0.25">
      <c r="B173" s="68"/>
    </row>
    <row r="174" spans="2:2" s="24" customFormat="1" x14ac:dyDescent="0.25">
      <c r="B174" s="68"/>
    </row>
    <row r="175" spans="2:2" s="24" customFormat="1" x14ac:dyDescent="0.25">
      <c r="B175" s="68"/>
    </row>
    <row r="176" spans="2:2" s="24" customFormat="1" x14ac:dyDescent="0.25">
      <c r="B176" s="68"/>
    </row>
    <row r="177" spans="2:2" s="24" customFormat="1" x14ac:dyDescent="0.25">
      <c r="B177" s="68"/>
    </row>
    <row r="178" spans="2:2" s="24" customFormat="1" x14ac:dyDescent="0.25">
      <c r="B178" s="68"/>
    </row>
  </sheetData>
  <mergeCells count="4">
    <mergeCell ref="B8:B9"/>
    <mergeCell ref="C5:J5"/>
    <mergeCell ref="B2:J2"/>
    <mergeCell ref="B34:K34"/>
  </mergeCells>
  <pageMargins left="0.70866141732283472" right="0.70866141732283472" top="0.74803149606299213" bottom="0.74803149606299213" header="0.31496062992125984" footer="0.31496062992125984"/>
  <pageSetup scale="61" fitToHeight="0" orientation="landscape" verticalDpi="0" r:id="rId1"/>
  <headerFooter>
    <oddFooter>&amp;R&amp;P of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41"/>
  <sheetViews>
    <sheetView topLeftCell="A2" zoomScale="90" zoomScaleNormal="90" workbookViewId="0">
      <selection activeCell="K14" sqref="K14"/>
    </sheetView>
  </sheetViews>
  <sheetFormatPr defaultRowHeight="15" outlineLevelRow="1" x14ac:dyDescent="0.25"/>
  <cols>
    <col min="1" max="1" width="7.5703125" style="7" customWidth="1"/>
    <col min="2" max="2" width="39.42578125" style="8" customWidth="1"/>
    <col min="3" max="3" width="13.140625" style="8" customWidth="1"/>
    <col min="4" max="8" width="15.42578125" style="8" customWidth="1"/>
    <col min="9" max="11" width="13.5703125" style="8" customWidth="1"/>
    <col min="12" max="12" width="4.42578125" style="8" customWidth="1"/>
    <col min="13" max="16384" width="9.140625" style="8"/>
  </cols>
  <sheetData>
    <row r="1" spans="1:26" ht="161.25" customHeight="1" x14ac:dyDescent="0.25">
      <c r="B1" s="50"/>
      <c r="C1" s="50"/>
    </row>
    <row r="2" spans="1:26" s="50" customFormat="1" x14ac:dyDescent="0.25">
      <c r="A2" s="7"/>
    </row>
    <row r="3" spans="1:26" ht="20.25" x14ac:dyDescent="0.3">
      <c r="B3" s="551" t="s">
        <v>199</v>
      </c>
      <c r="C3" s="551"/>
      <c r="D3" s="551"/>
      <c r="E3" s="551"/>
      <c r="F3" s="551"/>
      <c r="G3" s="551"/>
      <c r="H3" s="551"/>
      <c r="I3" s="551"/>
      <c r="J3" s="551"/>
      <c r="K3" s="551"/>
    </row>
    <row r="4" spans="1:26" s="50" customFormat="1" ht="20.25" x14ac:dyDescent="0.3">
      <c r="A4" s="7"/>
      <c r="B4" s="247"/>
      <c r="C4" s="247"/>
      <c r="D4" s="247"/>
      <c r="E4" s="247"/>
      <c r="F4" s="247"/>
      <c r="G4" s="247"/>
      <c r="H4" s="247"/>
      <c r="I4" s="247"/>
      <c r="J4" s="247"/>
      <c r="K4" s="247"/>
    </row>
    <row r="5" spans="1:26" ht="54" customHeight="1" outlineLevel="1" x14ac:dyDescent="0.25">
      <c r="B5" s="552" t="s">
        <v>404</v>
      </c>
      <c r="C5" s="555" t="s">
        <v>502</v>
      </c>
      <c r="D5" s="555"/>
      <c r="E5" s="555"/>
      <c r="F5" s="555"/>
      <c r="G5" s="555"/>
      <c r="H5" s="555"/>
      <c r="I5" s="555"/>
      <c r="J5" s="555"/>
      <c r="K5" s="555"/>
    </row>
    <row r="6" spans="1:26" s="50" customFormat="1" ht="34.5" customHeight="1" outlineLevel="1" x14ac:dyDescent="0.25">
      <c r="A6" s="7"/>
      <c r="B6" s="552"/>
      <c r="C6" s="555" t="s">
        <v>415</v>
      </c>
      <c r="D6" s="555"/>
      <c r="E6" s="555"/>
      <c r="F6" s="555"/>
      <c r="G6" s="555"/>
      <c r="H6" s="555"/>
      <c r="I6" s="555"/>
      <c r="J6" s="555"/>
      <c r="K6" s="555"/>
    </row>
    <row r="7" spans="1:26" s="50" customFormat="1" ht="21" customHeight="1" outlineLevel="1" x14ac:dyDescent="0.25">
      <c r="A7" s="7"/>
      <c r="B7" s="552" t="s">
        <v>338</v>
      </c>
      <c r="C7" s="553" t="s">
        <v>368</v>
      </c>
      <c r="D7" s="553"/>
      <c r="E7" s="256"/>
    </row>
    <row r="8" spans="1:26" outlineLevel="1" x14ac:dyDescent="0.25">
      <c r="B8" s="552"/>
      <c r="C8" s="554" t="s">
        <v>339</v>
      </c>
      <c r="D8" s="554"/>
      <c r="E8" s="554"/>
      <c r="M8" s="9"/>
      <c r="N8" s="9"/>
      <c r="O8" s="9"/>
      <c r="P8" s="9"/>
      <c r="Q8" s="9"/>
      <c r="R8" s="9"/>
      <c r="S8" s="9"/>
      <c r="T8" s="9"/>
      <c r="U8" s="9"/>
      <c r="V8" s="9"/>
      <c r="W8" s="9"/>
      <c r="X8" s="9"/>
      <c r="Y8" s="9"/>
      <c r="Z8" s="9"/>
    </row>
    <row r="9" spans="1:26" s="5" customFormat="1" ht="10.5" customHeight="1" outlineLevel="1" x14ac:dyDescent="0.25">
      <c r="B9" s="50"/>
      <c r="C9" s="257"/>
      <c r="D9" s="258"/>
      <c r="E9" s="258"/>
      <c r="M9" s="9"/>
      <c r="N9" s="9"/>
      <c r="O9" s="9"/>
      <c r="P9" s="9"/>
      <c r="Q9" s="9"/>
      <c r="R9" s="9"/>
      <c r="S9" s="9"/>
      <c r="T9" s="9"/>
      <c r="U9" s="9"/>
      <c r="V9" s="9"/>
      <c r="W9" s="9"/>
      <c r="X9" s="9"/>
      <c r="Y9" s="9"/>
      <c r="Z9" s="9"/>
    </row>
    <row r="10" spans="1:26" s="5" customFormat="1" ht="5.25" customHeight="1" outlineLevel="1" x14ac:dyDescent="0.25">
      <c r="B10" s="50"/>
      <c r="C10" s="257"/>
      <c r="D10" s="258"/>
      <c r="E10" s="258"/>
      <c r="M10" s="9"/>
      <c r="N10" s="9"/>
      <c r="O10" s="9"/>
      <c r="P10" s="9"/>
      <c r="Q10" s="9"/>
      <c r="R10" s="9"/>
      <c r="S10" s="9"/>
      <c r="T10" s="9"/>
      <c r="U10" s="9"/>
      <c r="V10" s="9"/>
      <c r="W10" s="9"/>
      <c r="X10" s="9"/>
      <c r="Y10" s="9"/>
      <c r="Z10" s="9"/>
    </row>
    <row r="11" spans="1:26" s="5" customFormat="1" ht="12.75" customHeight="1" outlineLevel="1" x14ac:dyDescent="0.25">
      <c r="B11" s="50"/>
      <c r="C11" s="43"/>
      <c r="M11" s="9"/>
      <c r="N11" s="9"/>
      <c r="O11" s="9"/>
      <c r="P11" s="9"/>
      <c r="Q11" s="9"/>
      <c r="R11" s="9"/>
      <c r="S11" s="9"/>
      <c r="T11" s="9"/>
      <c r="U11" s="9"/>
      <c r="V11" s="9"/>
      <c r="W11" s="9"/>
      <c r="X11" s="9"/>
      <c r="Y11" s="9"/>
      <c r="Z11" s="9"/>
    </row>
    <row r="12" spans="1:26" s="43" customFormat="1" ht="18.75" outlineLevel="1" x14ac:dyDescent="0.25">
      <c r="A12" s="126"/>
      <c r="B12" s="116" t="s">
        <v>342</v>
      </c>
      <c r="C12" s="81"/>
      <c r="D12" s="81"/>
      <c r="E12" s="81"/>
      <c r="F12" s="81"/>
      <c r="G12" s="81"/>
      <c r="H12" s="81"/>
      <c r="I12" s="81"/>
      <c r="J12" s="81"/>
      <c r="K12" s="81"/>
      <c r="M12" s="126"/>
      <c r="N12" s="126"/>
      <c r="O12" s="126"/>
      <c r="P12" s="126"/>
      <c r="Q12" s="126"/>
      <c r="R12" s="126"/>
      <c r="S12" s="126"/>
      <c r="T12" s="126"/>
      <c r="U12" s="126"/>
      <c r="V12" s="126"/>
      <c r="W12" s="126"/>
      <c r="X12" s="126"/>
      <c r="Y12" s="126"/>
      <c r="Z12" s="126"/>
    </row>
    <row r="13" spans="1:26" s="50" customFormat="1" ht="6.75" customHeight="1" outlineLevel="1" x14ac:dyDescent="0.25">
      <c r="A13" s="9"/>
      <c r="B13" s="81"/>
      <c r="C13" s="81"/>
      <c r="D13" s="81"/>
      <c r="E13" s="81"/>
      <c r="F13" s="81"/>
      <c r="G13" s="81"/>
      <c r="H13" s="81"/>
      <c r="I13" s="81"/>
      <c r="J13" s="81"/>
      <c r="K13" s="81"/>
      <c r="M13" s="9"/>
      <c r="N13" s="9"/>
      <c r="O13" s="9"/>
      <c r="P13" s="9"/>
      <c r="Q13" s="9"/>
      <c r="R13" s="9"/>
      <c r="S13" s="9"/>
      <c r="T13" s="9"/>
      <c r="U13" s="9"/>
      <c r="V13" s="9"/>
      <c r="W13" s="9"/>
      <c r="X13" s="9"/>
      <c r="Y13" s="9"/>
      <c r="Z13" s="9"/>
    </row>
    <row r="14" spans="1:26" ht="32.25" customHeight="1" outlineLevel="1" x14ac:dyDescent="0.25">
      <c r="B14" s="128" t="s">
        <v>352</v>
      </c>
      <c r="C14" s="129"/>
      <c r="D14" s="215" t="s">
        <v>509</v>
      </c>
      <c r="E14" s="215" t="s">
        <v>512</v>
      </c>
      <c r="F14" s="215" t="s">
        <v>512</v>
      </c>
      <c r="G14" s="215" t="s">
        <v>506</v>
      </c>
      <c r="H14" s="215" t="s">
        <v>515</v>
      </c>
      <c r="I14" s="215" t="s">
        <v>343</v>
      </c>
      <c r="J14" s="215" t="s">
        <v>344</v>
      </c>
      <c r="K14" s="215" t="s">
        <v>345</v>
      </c>
    </row>
    <row r="15" spans="1:26" s="11" customFormat="1" ht="14.25" customHeight="1" outlineLevel="1" x14ac:dyDescent="0.2">
      <c r="A15" s="9"/>
      <c r="B15" s="73"/>
      <c r="C15" s="73"/>
      <c r="D15" s="73"/>
      <c r="E15" s="73"/>
      <c r="F15" s="73"/>
      <c r="G15" s="73"/>
      <c r="H15" s="73"/>
      <c r="I15" s="73"/>
      <c r="J15" s="73"/>
      <c r="K15" s="73"/>
      <c r="L15" s="12"/>
    </row>
    <row r="16" spans="1:26" s="395" customFormat="1" ht="46.5" customHeight="1" outlineLevel="1" thickBot="1" x14ac:dyDescent="0.3">
      <c r="A16" s="394"/>
      <c r="B16" s="138" t="s">
        <v>57</v>
      </c>
      <c r="C16" s="139" t="s">
        <v>58</v>
      </c>
      <c r="D16" s="216" t="s">
        <v>111</v>
      </c>
      <c r="E16" s="216" t="s">
        <v>513</v>
      </c>
      <c r="F16" s="216" t="s">
        <v>514</v>
      </c>
      <c r="G16" s="216" t="s">
        <v>114</v>
      </c>
      <c r="H16" s="216" t="s">
        <v>115</v>
      </c>
      <c r="I16" s="216" t="s">
        <v>517</v>
      </c>
      <c r="J16" s="216" t="s">
        <v>448</v>
      </c>
      <c r="K16" s="216" t="s">
        <v>448</v>
      </c>
    </row>
    <row r="17" spans="1:12" s="11" customFormat="1" ht="14.25" outlineLevel="1" x14ac:dyDescent="0.2">
      <c r="A17" s="7"/>
      <c r="B17" s="135" t="s">
        <v>413</v>
      </c>
      <c r="C17" s="136"/>
      <c r="D17" s="137">
        <v>2010</v>
      </c>
      <c r="E17" s="137">
        <v>2011</v>
      </c>
      <c r="F17" s="137">
        <v>2012</v>
      </c>
      <c r="G17" s="137">
        <v>2013</v>
      </c>
      <c r="H17" s="137">
        <v>2014</v>
      </c>
      <c r="I17" s="137">
        <v>2015</v>
      </c>
      <c r="J17" s="137">
        <v>2016</v>
      </c>
      <c r="K17" s="137">
        <v>2017</v>
      </c>
    </row>
    <row r="18" spans="1:12" s="11" customFormat="1" ht="14.25" outlineLevel="1" x14ac:dyDescent="0.2">
      <c r="A18" s="7"/>
      <c r="B18" s="133" t="s">
        <v>112</v>
      </c>
      <c r="C18" s="134"/>
      <c r="D18" s="501">
        <v>0</v>
      </c>
      <c r="E18" s="218">
        <v>4</v>
      </c>
      <c r="F18" s="218">
        <v>4</v>
      </c>
      <c r="G18" s="218">
        <v>4</v>
      </c>
      <c r="H18" s="218">
        <v>4</v>
      </c>
      <c r="I18" s="218">
        <v>4</v>
      </c>
      <c r="J18" s="218">
        <v>0</v>
      </c>
      <c r="K18" s="218">
        <v>0</v>
      </c>
    </row>
    <row r="19" spans="1:12" s="11" customFormat="1" ht="14.25" outlineLevel="1" x14ac:dyDescent="0.2">
      <c r="A19" s="7"/>
      <c r="B19" s="133" t="s">
        <v>113</v>
      </c>
      <c r="C19" s="134"/>
      <c r="D19" s="217">
        <f>12-D18</f>
        <v>12</v>
      </c>
      <c r="E19" s="217">
        <f>12-E18</f>
        <v>8</v>
      </c>
      <c r="F19" s="217">
        <f t="shared" ref="F19:K19" si="0">12-F18</f>
        <v>8</v>
      </c>
      <c r="G19" s="217">
        <f t="shared" si="0"/>
        <v>8</v>
      </c>
      <c r="H19" s="217">
        <f t="shared" si="0"/>
        <v>8</v>
      </c>
      <c r="I19" s="217">
        <f t="shared" si="0"/>
        <v>8</v>
      </c>
      <c r="J19" s="217">
        <f t="shared" si="0"/>
        <v>12</v>
      </c>
      <c r="K19" s="217">
        <f t="shared" si="0"/>
        <v>12</v>
      </c>
    </row>
    <row r="20" spans="1:12" s="11" customFormat="1" ht="14.25" outlineLevel="1" x14ac:dyDescent="0.2">
      <c r="A20" s="10"/>
      <c r="B20" s="111" t="str">
        <f>'2.  CDM Allocation'!C24</f>
        <v>Residential</v>
      </c>
      <c r="C20" s="82" t="str">
        <f>'2.  CDM Allocation'!C25</f>
        <v>kWh</v>
      </c>
      <c r="D20" s="219">
        <v>7.9000000000000008E-3</v>
      </c>
      <c r="E20" s="219">
        <v>7.9000000000000008E-3</v>
      </c>
      <c r="F20" s="219">
        <v>7.9000000000000008E-3</v>
      </c>
      <c r="G20" s="219">
        <v>8.9999999999999993E-3</v>
      </c>
      <c r="H20" s="219">
        <v>8.0000000000000002E-3</v>
      </c>
      <c r="I20" s="219">
        <v>8.0999999999999996E-3</v>
      </c>
      <c r="J20" s="219">
        <v>0</v>
      </c>
      <c r="K20" s="219">
        <v>0</v>
      </c>
      <c r="L20" s="12"/>
    </row>
    <row r="21" spans="1:12" outlineLevel="1" x14ac:dyDescent="0.25">
      <c r="B21" s="111" t="str">
        <f>'2.  CDM Allocation'!D24</f>
        <v>General Service &lt;50 kW</v>
      </c>
      <c r="C21" s="82" t="str">
        <f>'2.  CDM Allocation'!D25</f>
        <v>kWh</v>
      </c>
      <c r="D21" s="219">
        <v>1.6999999999999999E-3</v>
      </c>
      <c r="E21" s="219">
        <v>1.6999999999999999E-3</v>
      </c>
      <c r="F21" s="219">
        <v>1.6999999999999999E-3</v>
      </c>
      <c r="G21" s="219">
        <v>7.6E-3</v>
      </c>
      <c r="H21" s="219">
        <v>4.7999999999999996E-3</v>
      </c>
      <c r="I21" s="219">
        <v>4.8999999999999998E-3</v>
      </c>
      <c r="J21" s="219">
        <v>0</v>
      </c>
      <c r="K21" s="219">
        <v>0</v>
      </c>
    </row>
    <row r="22" spans="1:12" s="5" customFormat="1" ht="14.25" outlineLevel="1" x14ac:dyDescent="0.2">
      <c r="B22" s="111" t="str">
        <f>'2.  CDM Allocation'!E24</f>
        <v>General Service 50 - 4999 kW</v>
      </c>
      <c r="C22" s="82" t="str">
        <f>'2.  CDM Allocation'!E25</f>
        <v>kW</v>
      </c>
      <c r="D22" s="219">
        <v>2.8410000000000002</v>
      </c>
      <c r="E22" s="219">
        <v>2.8308</v>
      </c>
      <c r="F22" s="219">
        <v>2.8308</v>
      </c>
      <c r="G22" s="219">
        <v>1.8514999999999999</v>
      </c>
      <c r="H22" s="219">
        <v>1.5257000000000001</v>
      </c>
      <c r="I22" s="219">
        <v>1.5501</v>
      </c>
      <c r="J22" s="219">
        <v>0</v>
      </c>
      <c r="K22" s="219">
        <v>0</v>
      </c>
    </row>
    <row r="23" spans="1:12" s="5" customFormat="1" ht="14.25" outlineLevel="1" x14ac:dyDescent="0.2">
      <c r="A23" s="7"/>
      <c r="B23" s="111" t="str">
        <f>'2.  CDM Allocation'!F24</f>
        <v>Sentinel Lighting</v>
      </c>
      <c r="C23" s="82" t="str">
        <f>'2.  CDM Allocation'!F25</f>
        <v>kW</v>
      </c>
      <c r="D23" s="219">
        <v>0.75349999999999995</v>
      </c>
      <c r="E23" s="219">
        <v>0.75080000000000002</v>
      </c>
      <c r="F23" s="219">
        <v>0.75080000000000002</v>
      </c>
      <c r="G23" s="219">
        <v>7.1055000000000001</v>
      </c>
      <c r="H23" s="219">
        <v>5.6779000000000002</v>
      </c>
      <c r="I23" s="219">
        <v>5.7686999999999999</v>
      </c>
      <c r="J23" s="219">
        <v>0</v>
      </c>
      <c r="K23" s="219">
        <v>0</v>
      </c>
    </row>
    <row r="24" spans="1:12" s="5" customFormat="1" ht="14.25" outlineLevel="1" x14ac:dyDescent="0.2">
      <c r="A24" s="7"/>
      <c r="B24" s="111" t="str">
        <f>'2.  CDM Allocation'!G24</f>
        <v>Street Lighting</v>
      </c>
      <c r="C24" s="82" t="str">
        <f>'2.  CDM Allocation'!G25</f>
        <v>kW</v>
      </c>
      <c r="D24" s="219">
        <v>9.7699999999999995E-2</v>
      </c>
      <c r="E24" s="219">
        <v>9.74E-2</v>
      </c>
      <c r="F24" s="219">
        <v>9.74E-2</v>
      </c>
      <c r="G24" s="219">
        <v>14.6485</v>
      </c>
      <c r="H24" s="219">
        <v>11.026400000000001</v>
      </c>
      <c r="I24" s="219">
        <v>11.2028</v>
      </c>
      <c r="J24" s="219">
        <v>0</v>
      </c>
      <c r="K24" s="219">
        <v>0</v>
      </c>
    </row>
    <row r="25" spans="1:12" s="5" customFormat="1" ht="14.25" outlineLevel="1" x14ac:dyDescent="0.2">
      <c r="A25" s="7"/>
      <c r="B25" s="111" t="str">
        <f>'2.  CDM Allocation'!H24</f>
        <v>Unmetered Scattered Load</v>
      </c>
      <c r="C25" s="82" t="str">
        <f>'2.  CDM Allocation'!H25</f>
        <v>kW</v>
      </c>
      <c r="D25" s="219">
        <v>1.6999999999999999E-3</v>
      </c>
      <c r="E25" s="219">
        <v>1.6999999999999999E-3</v>
      </c>
      <c r="F25" s="219">
        <v>1.6999999999999999E-3</v>
      </c>
      <c r="G25" s="219">
        <v>2.3E-3</v>
      </c>
      <c r="H25" s="219">
        <v>1.9E-3</v>
      </c>
      <c r="I25" s="219">
        <v>1.9E-3</v>
      </c>
      <c r="J25" s="219">
        <v>0</v>
      </c>
      <c r="K25" s="219">
        <v>0</v>
      </c>
    </row>
    <row r="26" spans="1:12" s="5" customFormat="1" ht="14.25" outlineLevel="1" x14ac:dyDescent="0.2">
      <c r="A26" s="7"/>
      <c r="B26" s="111" t="str">
        <f>'2.  CDM Allocation'!I24</f>
        <v xml:space="preserve">Embedded Distributor </v>
      </c>
      <c r="C26" s="82" t="str">
        <f>'2.  CDM Allocation'!I25</f>
        <v>kWh</v>
      </c>
      <c r="D26" s="219">
        <v>0</v>
      </c>
      <c r="E26" s="219">
        <f>E22</f>
        <v>2.8308</v>
      </c>
      <c r="F26" s="219">
        <f>F22</f>
        <v>2.8308</v>
      </c>
      <c r="G26" s="219">
        <v>0.3679</v>
      </c>
      <c r="H26" s="219">
        <v>0.26519999999999999</v>
      </c>
      <c r="I26" s="219">
        <v>0.26939999999999997</v>
      </c>
      <c r="J26" s="219">
        <v>0</v>
      </c>
      <c r="K26" s="219">
        <v>0</v>
      </c>
    </row>
    <row r="27" spans="1:12" s="5" customFormat="1" ht="14.25" outlineLevel="1" x14ac:dyDescent="0.2">
      <c r="A27" s="7"/>
      <c r="B27" s="112" t="s">
        <v>106</v>
      </c>
      <c r="C27" s="113"/>
      <c r="D27" s="220"/>
      <c r="E27" s="220"/>
      <c r="F27" s="220"/>
      <c r="G27" s="220"/>
      <c r="H27" s="220"/>
      <c r="I27" s="221"/>
      <c r="J27" s="221"/>
      <c r="K27" s="221"/>
    </row>
    <row r="28" spans="1:12" s="5" customFormat="1" ht="14.25" outlineLevel="1" x14ac:dyDescent="0.2">
      <c r="A28" s="7"/>
      <c r="B28" s="250"/>
      <c r="C28" s="303"/>
      <c r="D28" s="399"/>
      <c r="E28" s="399"/>
      <c r="F28" s="399"/>
      <c r="G28" s="399"/>
      <c r="H28" s="399"/>
      <c r="I28" s="400"/>
      <c r="J28" s="400"/>
      <c r="K28" s="400"/>
    </row>
    <row r="29" spans="1:12" s="5" customFormat="1" outlineLevel="1" x14ac:dyDescent="0.25">
      <c r="A29" s="7"/>
      <c r="B29" s="40"/>
      <c r="C29" s="41"/>
      <c r="D29" s="42"/>
      <c r="E29" s="42"/>
      <c r="F29" s="42"/>
      <c r="G29" s="42"/>
      <c r="H29" s="42"/>
      <c r="I29" s="43"/>
      <c r="J29" s="43"/>
      <c r="K29" s="43"/>
    </row>
    <row r="30" spans="1:12" s="43" customFormat="1" ht="18.75" x14ac:dyDescent="0.25">
      <c r="A30" s="127"/>
      <c r="B30" s="402" t="s">
        <v>417</v>
      </c>
      <c r="C30" s="81"/>
      <c r="D30" s="81"/>
      <c r="E30" s="81"/>
      <c r="F30" s="81"/>
      <c r="G30" s="81"/>
      <c r="H30" s="81"/>
      <c r="I30" s="81"/>
      <c r="J30" s="81"/>
      <c r="K30" s="81"/>
    </row>
    <row r="31" spans="1:12" ht="9" customHeight="1" x14ac:dyDescent="0.25">
      <c r="B31" s="11"/>
      <c r="C31" s="11"/>
      <c r="D31" s="11"/>
      <c r="E31" s="11"/>
      <c r="F31" s="11"/>
      <c r="G31" s="11"/>
      <c r="H31" s="11"/>
      <c r="I31" s="11"/>
      <c r="J31" s="11"/>
      <c r="K31" s="11"/>
    </row>
    <row r="32" spans="1:12" ht="27" customHeight="1" x14ac:dyDescent="0.25">
      <c r="B32" s="299" t="s">
        <v>57</v>
      </c>
      <c r="C32" s="547" t="s">
        <v>58</v>
      </c>
      <c r="D32" s="548"/>
      <c r="E32" s="300">
        <v>2011</v>
      </c>
      <c r="F32" s="300">
        <v>2012</v>
      </c>
      <c r="G32" s="300">
        <v>2013</v>
      </c>
      <c r="H32" s="300">
        <v>2014</v>
      </c>
      <c r="I32" s="300">
        <v>2015</v>
      </c>
      <c r="J32" s="300">
        <v>2016</v>
      </c>
      <c r="K32" s="301">
        <v>2017</v>
      </c>
    </row>
    <row r="33" spans="2:11" ht="19.5" customHeight="1" x14ac:dyDescent="0.25">
      <c r="B33" s="304" t="s">
        <v>38</v>
      </c>
      <c r="C33" s="549" t="s">
        <v>36</v>
      </c>
      <c r="D33" s="549"/>
      <c r="E33" s="302">
        <f>SUM(D20*$E$18+E20*$E$19)/12</f>
        <v>7.9000000000000008E-3</v>
      </c>
      <c r="F33" s="302">
        <f t="shared" ref="F33:F38" si="1">SUM(E20*$F$18+F20*$F$19)/12</f>
        <v>7.9000000000000008E-3</v>
      </c>
      <c r="G33" s="302">
        <f t="shared" ref="G33:G38" si="2">SUM(F20*$G$18+G20*$G$19)/12</f>
        <v>8.6333333333333331E-3</v>
      </c>
      <c r="H33" s="302">
        <f t="shared" ref="H33:H39" si="3">SUM(G20*$H$18+H20*$H$19)/12</f>
        <v>8.3333333333333332E-3</v>
      </c>
      <c r="I33" s="302">
        <f t="shared" ref="I33:I39" si="4">SUM(H20*$I$18+I20*$I$19)/12</f>
        <v>8.0666666666666664E-3</v>
      </c>
      <c r="J33" s="302">
        <f t="shared" ref="J33:J39" si="5">SUM(I20*$J$18+J20*$J$19)/12</f>
        <v>0</v>
      </c>
      <c r="K33" s="305">
        <f>SUM(J20*$K$18+K20*$K$19)/12</f>
        <v>0</v>
      </c>
    </row>
    <row r="34" spans="2:11" ht="19.5" customHeight="1" x14ac:dyDescent="0.25">
      <c r="B34" s="304" t="s">
        <v>40</v>
      </c>
      <c r="C34" s="550" t="s">
        <v>36</v>
      </c>
      <c r="D34" s="550"/>
      <c r="E34" s="302">
        <f>SUM(D21*$E$18+E21*$E$19)/12</f>
        <v>1.6999999999999999E-3</v>
      </c>
      <c r="F34" s="302">
        <f t="shared" si="1"/>
        <v>1.6999999999999999E-3</v>
      </c>
      <c r="G34" s="302">
        <f t="shared" si="2"/>
        <v>5.6333333333333331E-3</v>
      </c>
      <c r="H34" s="302">
        <f t="shared" si="3"/>
        <v>5.7333333333333333E-3</v>
      </c>
      <c r="I34" s="302">
        <f t="shared" si="4"/>
        <v>4.8666666666666658E-3</v>
      </c>
      <c r="J34" s="302">
        <f t="shared" si="5"/>
        <v>0</v>
      </c>
      <c r="K34" s="305">
        <f t="shared" ref="K34:K39" si="6">SUM(J21*$K$18+K21*$K$19)/12</f>
        <v>0</v>
      </c>
    </row>
    <row r="35" spans="2:11" ht="19.5" customHeight="1" x14ac:dyDescent="0.25">
      <c r="B35" s="304" t="s">
        <v>109</v>
      </c>
      <c r="C35" s="550" t="s">
        <v>37</v>
      </c>
      <c r="D35" s="550"/>
      <c r="E35" s="302">
        <f>SUM(D22*$E$18+E22*$E$19)/12</f>
        <v>2.8342000000000005</v>
      </c>
      <c r="F35" s="302">
        <f t="shared" si="1"/>
        <v>2.8308</v>
      </c>
      <c r="G35" s="302">
        <f t="shared" si="2"/>
        <v>2.1779333333333333</v>
      </c>
      <c r="H35" s="302">
        <f t="shared" si="3"/>
        <v>1.6342999999999999</v>
      </c>
      <c r="I35" s="302">
        <f t="shared" si="4"/>
        <v>1.5419666666666665</v>
      </c>
      <c r="J35" s="302">
        <f t="shared" si="5"/>
        <v>0</v>
      </c>
      <c r="K35" s="305">
        <f t="shared" si="6"/>
        <v>0</v>
      </c>
    </row>
    <row r="36" spans="2:11" ht="19.5" customHeight="1" x14ac:dyDescent="0.25">
      <c r="B36" s="304" t="s">
        <v>110</v>
      </c>
      <c r="C36" s="550" t="s">
        <v>37</v>
      </c>
      <c r="D36" s="550"/>
      <c r="E36" s="302">
        <f t="shared" ref="E36:E39" si="7">SUM(D23*$E$18+E23*$E$19)/12</f>
        <v>0.75170000000000003</v>
      </c>
      <c r="F36" s="302">
        <f t="shared" si="1"/>
        <v>0.75080000000000002</v>
      </c>
      <c r="G36" s="302">
        <f t="shared" si="2"/>
        <v>4.9872666666666667</v>
      </c>
      <c r="H36" s="302">
        <f t="shared" si="3"/>
        <v>6.1537666666666668</v>
      </c>
      <c r="I36" s="302">
        <f t="shared" si="4"/>
        <v>5.7384333333333331</v>
      </c>
      <c r="J36" s="302">
        <f t="shared" si="5"/>
        <v>0</v>
      </c>
      <c r="K36" s="305">
        <f t="shared" si="6"/>
        <v>0</v>
      </c>
    </row>
    <row r="37" spans="2:11" ht="19.5" customHeight="1" x14ac:dyDescent="0.25">
      <c r="B37" s="304" t="s">
        <v>41</v>
      </c>
      <c r="C37" s="550" t="s">
        <v>37</v>
      </c>
      <c r="D37" s="550"/>
      <c r="E37" s="302">
        <f t="shared" si="7"/>
        <v>9.7499999999999989E-2</v>
      </c>
      <c r="F37" s="302">
        <f t="shared" si="1"/>
        <v>9.74E-2</v>
      </c>
      <c r="G37" s="302">
        <f t="shared" si="2"/>
        <v>9.7981333333333342</v>
      </c>
      <c r="H37" s="302">
        <f t="shared" si="3"/>
        <v>12.233766666666668</v>
      </c>
      <c r="I37" s="302">
        <f t="shared" si="4"/>
        <v>11.144</v>
      </c>
      <c r="J37" s="302">
        <f t="shared" si="5"/>
        <v>0</v>
      </c>
      <c r="K37" s="305">
        <f t="shared" si="6"/>
        <v>0</v>
      </c>
    </row>
    <row r="38" spans="2:11" ht="19.5" customHeight="1" x14ac:dyDescent="0.25">
      <c r="B38" s="304" t="s">
        <v>42</v>
      </c>
      <c r="C38" s="550" t="s">
        <v>37</v>
      </c>
      <c r="D38" s="550"/>
      <c r="E38" s="302">
        <f t="shared" si="7"/>
        <v>1.6999999999999999E-3</v>
      </c>
      <c r="F38" s="302">
        <f t="shared" si="1"/>
        <v>1.6999999999999999E-3</v>
      </c>
      <c r="G38" s="302">
        <f t="shared" si="2"/>
        <v>2.0999999999999999E-3</v>
      </c>
      <c r="H38" s="302">
        <f t="shared" si="3"/>
        <v>2.0333333333333332E-3</v>
      </c>
      <c r="I38" s="302">
        <f t="shared" si="4"/>
        <v>1.9E-3</v>
      </c>
      <c r="J38" s="302">
        <f t="shared" si="5"/>
        <v>0</v>
      </c>
      <c r="K38" s="305">
        <f t="shared" si="6"/>
        <v>0</v>
      </c>
    </row>
    <row r="39" spans="2:11" ht="19.5" customHeight="1" x14ac:dyDescent="0.25">
      <c r="B39" s="304" t="s">
        <v>43</v>
      </c>
      <c r="C39" s="550" t="s">
        <v>36</v>
      </c>
      <c r="D39" s="550"/>
      <c r="E39" s="302">
        <f t="shared" si="7"/>
        <v>1.8872</v>
      </c>
      <c r="F39" s="302">
        <f>SUM(E26*$F$18+F26*$F$19)/12</f>
        <v>2.8308</v>
      </c>
      <c r="G39" s="302">
        <f>SUM(F26*$G$18+G26*$G$19)/12</f>
        <v>1.1888666666666667</v>
      </c>
      <c r="H39" s="302">
        <f t="shared" si="3"/>
        <v>0.29943333333333333</v>
      </c>
      <c r="I39" s="302">
        <f t="shared" si="4"/>
        <v>0.26799999999999996</v>
      </c>
      <c r="J39" s="302">
        <f t="shared" si="5"/>
        <v>0</v>
      </c>
      <c r="K39" s="305">
        <f t="shared" si="6"/>
        <v>0</v>
      </c>
    </row>
    <row r="40" spans="2:11" ht="19.5" customHeight="1" x14ac:dyDescent="0.25">
      <c r="B40" s="306" t="s">
        <v>106</v>
      </c>
      <c r="C40" s="556"/>
      <c r="D40" s="556"/>
      <c r="E40" s="307"/>
      <c r="F40" s="307"/>
      <c r="G40" s="307"/>
      <c r="H40" s="307"/>
      <c r="I40" s="307"/>
      <c r="J40" s="307"/>
      <c r="K40" s="308"/>
    </row>
    <row r="41" spans="2:11" x14ac:dyDescent="0.25">
      <c r="B41" s="50"/>
      <c r="C41" s="50"/>
      <c r="D41" s="50"/>
      <c r="E41" s="50"/>
      <c r="F41" s="50"/>
      <c r="G41" s="50"/>
      <c r="H41" s="50"/>
      <c r="I41" s="50"/>
      <c r="J41" s="50"/>
      <c r="K41" s="50"/>
    </row>
  </sheetData>
  <mergeCells count="16">
    <mergeCell ref="C36:D36"/>
    <mergeCell ref="C37:D37"/>
    <mergeCell ref="C38:D38"/>
    <mergeCell ref="C39:D39"/>
    <mergeCell ref="C40:D40"/>
    <mergeCell ref="C32:D32"/>
    <mergeCell ref="C33:D33"/>
    <mergeCell ref="C34:D34"/>
    <mergeCell ref="C35:D35"/>
    <mergeCell ref="B3:K3"/>
    <mergeCell ref="B7:B8"/>
    <mergeCell ref="C7:D7"/>
    <mergeCell ref="C8:E8"/>
    <mergeCell ref="C5:K5"/>
    <mergeCell ref="C6:K6"/>
    <mergeCell ref="B5:B6"/>
  </mergeCells>
  <pageMargins left="0.7" right="0.7" top="0.75" bottom="0.75" header="0.3" footer="0.3"/>
  <pageSetup scale="58" orientation="landscape" verticalDpi="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18"/>
  <sheetViews>
    <sheetView zoomScale="90" zoomScaleNormal="90" zoomScaleSheetLayoutView="80" zoomScalePageLayoutView="85" workbookViewId="0">
      <selection activeCell="D8" sqref="D8"/>
    </sheetView>
  </sheetViews>
  <sheetFormatPr defaultRowHeight="15.75" outlineLevelRow="1" x14ac:dyDescent="0.25"/>
  <cols>
    <col min="1" max="1" width="5.140625" style="48" customWidth="1"/>
    <col min="2" max="2" width="4.5703125" style="26" customWidth="1"/>
    <col min="3" max="3" width="37.28515625" style="18" customWidth="1"/>
    <col min="4" max="4" width="16.7109375" style="26" customWidth="1"/>
    <col min="5" max="5" width="12.5703125" style="26" customWidth="1"/>
    <col min="6" max="6" width="19" style="27" customWidth="1"/>
    <col min="7" max="7" width="19.140625" style="27" customWidth="1"/>
    <col min="8" max="8" width="13.85546875" style="27" customWidth="1"/>
    <col min="9" max="9" width="13.42578125" style="27" customWidth="1"/>
    <col min="10" max="10" width="13" style="27" customWidth="1"/>
    <col min="11" max="11" width="15.5703125" style="27" customWidth="1"/>
    <col min="12" max="13" width="10.85546875" style="27" customWidth="1"/>
    <col min="14" max="14" width="13.5703125" style="27" customWidth="1"/>
    <col min="15" max="15" width="9.140625" style="27" customWidth="1"/>
    <col min="16" max="16" width="9.7109375" style="27" customWidth="1"/>
    <col min="17" max="17" width="3.140625" style="27" customWidth="1"/>
    <col min="18" max="18" width="14.85546875" style="27" customWidth="1"/>
    <col min="19" max="19" width="14" style="27" customWidth="1"/>
    <col min="20" max="20" width="9.7109375" style="27" customWidth="1"/>
    <col min="21" max="21" width="11.140625" style="27" customWidth="1"/>
    <col min="22" max="22" width="12.140625" style="27" customWidth="1"/>
    <col min="23" max="23" width="6.42578125" style="27" bestFit="1" customWidth="1"/>
    <col min="24" max="28" width="9.140625" style="27"/>
    <col min="29" max="29" width="6.42578125" style="27" bestFit="1" customWidth="1"/>
    <col min="30" max="16384" width="9.140625" style="27"/>
  </cols>
  <sheetData>
    <row r="1" spans="1:16" ht="164.25" customHeight="1" x14ac:dyDescent="0.25"/>
    <row r="2" spans="1:16" ht="23.25" customHeight="1" x14ac:dyDescent="0.25"/>
    <row r="3" spans="1:16" ht="20.25" x14ac:dyDescent="0.3">
      <c r="A3" s="67"/>
      <c r="B3" s="537" t="s">
        <v>355</v>
      </c>
      <c r="C3" s="537"/>
      <c r="D3" s="537"/>
      <c r="E3" s="537"/>
      <c r="F3" s="537"/>
      <c r="G3" s="537"/>
      <c r="H3" s="537"/>
      <c r="I3" s="537"/>
      <c r="J3" s="537"/>
      <c r="K3" s="537"/>
      <c r="L3" s="537"/>
      <c r="M3" s="537"/>
      <c r="N3" s="537"/>
      <c r="O3" s="537"/>
      <c r="P3" s="537"/>
    </row>
    <row r="4" spans="1:16" ht="18.75" customHeight="1" outlineLevel="1" x14ac:dyDescent="0.3">
      <c r="A4" s="67"/>
      <c r="B4" s="132"/>
      <c r="C4" s="247"/>
      <c r="D4" s="405"/>
      <c r="E4" s="247"/>
      <c r="F4" s="132"/>
      <c r="G4" s="132"/>
      <c r="H4" s="132"/>
      <c r="I4" s="132"/>
      <c r="J4" s="132"/>
      <c r="K4" s="132"/>
      <c r="L4" s="132"/>
      <c r="M4" s="132"/>
      <c r="N4" s="132"/>
      <c r="O4" s="132"/>
      <c r="P4" s="132"/>
    </row>
    <row r="5" spans="1:16" outlineLevel="1" x14ac:dyDescent="0.25">
      <c r="A5" s="67"/>
      <c r="C5" s="403" t="s">
        <v>404</v>
      </c>
      <c r="D5" s="406" t="s">
        <v>420</v>
      </c>
      <c r="E5" s="324"/>
    </row>
    <row r="6" spans="1:16" outlineLevel="1" x14ac:dyDescent="0.25">
      <c r="A6" s="67"/>
      <c r="C6" s="324"/>
      <c r="D6" s="406" t="s">
        <v>492</v>
      </c>
      <c r="E6" s="324"/>
    </row>
    <row r="7" spans="1:16" s="69" customFormat="1" ht="15" outlineLevel="1" x14ac:dyDescent="0.2">
      <c r="A7" s="131"/>
      <c r="B7" s="72"/>
      <c r="C7" s="73"/>
      <c r="D7" s="406" t="s">
        <v>356</v>
      </c>
      <c r="E7" s="407"/>
    </row>
    <row r="8" spans="1:16" outlineLevel="1" x14ac:dyDescent="0.25">
      <c r="A8" s="67"/>
      <c r="C8" s="27"/>
      <c r="D8" s="174" t="s">
        <v>363</v>
      </c>
    </row>
    <row r="9" spans="1:16" s="69" customFormat="1" ht="15" outlineLevel="1" x14ac:dyDescent="0.2">
      <c r="A9" s="131"/>
      <c r="B9" s="72"/>
      <c r="C9" s="72"/>
      <c r="D9" s="174"/>
      <c r="E9" s="72"/>
    </row>
    <row r="10" spans="1:16" outlineLevel="1" x14ac:dyDescent="0.25">
      <c r="A10" s="67"/>
      <c r="C10" s="26"/>
      <c r="D10" s="174" t="s">
        <v>361</v>
      </c>
    </row>
    <row r="11" spans="1:16" outlineLevel="1" x14ac:dyDescent="0.25">
      <c r="A11" s="67"/>
      <c r="C11" s="26"/>
      <c r="D11" s="174" t="s">
        <v>362</v>
      </c>
    </row>
    <row r="12" spans="1:16" outlineLevel="1" x14ac:dyDescent="0.25">
      <c r="A12" s="67"/>
      <c r="C12" s="544" t="s">
        <v>338</v>
      </c>
      <c r="D12" s="173"/>
      <c r="E12" s="50"/>
    </row>
    <row r="13" spans="1:16" outlineLevel="1" x14ac:dyDescent="0.25">
      <c r="A13" s="67"/>
      <c r="C13" s="544"/>
      <c r="D13" s="553" t="s">
        <v>368</v>
      </c>
      <c r="E13" s="553"/>
    </row>
    <row r="14" spans="1:16" outlineLevel="1" x14ac:dyDescent="0.25">
      <c r="A14" s="67"/>
      <c r="C14" s="544"/>
      <c r="D14" s="554" t="s">
        <v>339</v>
      </c>
      <c r="E14" s="554"/>
    </row>
    <row r="15" spans="1:16" outlineLevel="1" x14ac:dyDescent="0.25">
      <c r="A15" s="67"/>
      <c r="C15" s="87"/>
      <c r="D15" s="72"/>
      <c r="E15" s="50"/>
    </row>
    <row r="16" spans="1:16" x14ac:dyDescent="0.25">
      <c r="A16" s="67"/>
      <c r="C16" s="87"/>
      <c r="D16" s="267"/>
      <c r="E16" s="50"/>
    </row>
    <row r="17" spans="1:17" x14ac:dyDescent="0.25">
      <c r="B17" s="560" t="s">
        <v>357</v>
      </c>
      <c r="C17" s="560"/>
      <c r="D17" s="560"/>
      <c r="E17" s="560"/>
      <c r="F17" s="560"/>
      <c r="G17" s="560"/>
      <c r="H17" s="560"/>
      <c r="I17" s="560"/>
      <c r="J17" s="560"/>
      <c r="K17" s="560"/>
      <c r="L17" s="560"/>
      <c r="M17" s="560"/>
      <c r="N17" s="560"/>
      <c r="O17" s="560"/>
      <c r="P17" s="560"/>
    </row>
    <row r="18" spans="1:17" ht="18.75" x14ac:dyDescent="0.3">
      <c r="B18" s="19"/>
      <c r="C18" s="20"/>
      <c r="D18" s="19"/>
      <c r="E18" s="19"/>
      <c r="F18" s="19"/>
      <c r="G18" s="19"/>
      <c r="H18" s="19"/>
      <c r="I18" s="19"/>
      <c r="J18" s="19"/>
      <c r="K18" s="19"/>
      <c r="L18" s="19"/>
      <c r="M18" s="19"/>
      <c r="N18" s="19"/>
      <c r="O18" s="19"/>
      <c r="P18" s="19"/>
    </row>
    <row r="19" spans="1:17" s="28" customFormat="1" ht="50.25" customHeight="1" x14ac:dyDescent="0.25">
      <c r="A19" s="48"/>
      <c r="B19" s="564" t="s">
        <v>59</v>
      </c>
      <c r="C19" s="566" t="s">
        <v>0</v>
      </c>
      <c r="D19" s="566" t="s">
        <v>45</v>
      </c>
      <c r="E19" s="566" t="s">
        <v>205</v>
      </c>
      <c r="F19" s="285" t="s">
        <v>46</v>
      </c>
      <c r="G19" s="285" t="s">
        <v>202</v>
      </c>
      <c r="H19" s="561" t="s">
        <v>60</v>
      </c>
      <c r="I19" s="562"/>
      <c r="J19" s="562"/>
      <c r="K19" s="562"/>
      <c r="L19" s="562"/>
      <c r="M19" s="562"/>
      <c r="N19" s="562"/>
      <c r="O19" s="562"/>
      <c r="P19" s="563"/>
      <c r="Q19" s="4"/>
    </row>
    <row r="20" spans="1:17" s="28" customFormat="1" ht="43.5" customHeight="1" x14ac:dyDescent="0.2">
      <c r="A20" s="284"/>
      <c r="B20" s="576"/>
      <c r="C20" s="575"/>
      <c r="D20" s="575"/>
      <c r="E20" s="575"/>
      <c r="F20" s="227" t="s">
        <v>47</v>
      </c>
      <c r="G20" s="227" t="s">
        <v>48</v>
      </c>
      <c r="H20" s="227" t="str">
        <f>'1.  LRAMVA Summary'!C21</f>
        <v>Residential</v>
      </c>
      <c r="I20" s="227" t="str">
        <f>'1.  LRAMVA Summary'!D21</f>
        <v>General Service &lt;50 kW</v>
      </c>
      <c r="J20" s="227" t="str">
        <f>'1.  LRAMVA Summary'!E21</f>
        <v>General Service 50 - 4999 kW</v>
      </c>
      <c r="K20" s="227" t="str">
        <f>'1.  LRAMVA Summary'!F21</f>
        <v>Sentinel Lighting</v>
      </c>
      <c r="L20" s="227" t="str">
        <f>'1.  LRAMVA Summary'!G21</f>
        <v>Street Lighting</v>
      </c>
      <c r="M20" s="227" t="str">
        <f>'1.  LRAMVA Summary'!H21</f>
        <v>Unmetered Scattered Load</v>
      </c>
      <c r="N20" s="227" t="str">
        <f>'1.  LRAMVA Summary'!I21</f>
        <v xml:space="preserve">Embedded Distributor </v>
      </c>
      <c r="O20" s="227" t="s">
        <v>106</v>
      </c>
      <c r="P20" s="286" t="str">
        <f>'1.  LRAMVA Summary'!K21</f>
        <v>Total</v>
      </c>
      <c r="Q20" s="4"/>
    </row>
    <row r="21" spans="1:17" s="21" customFormat="1" ht="21" customHeight="1" outlineLevel="1" x14ac:dyDescent="0.25">
      <c r="A21" s="570">
        <v>2011</v>
      </c>
      <c r="B21" s="261"/>
      <c r="C21" s="569" t="s">
        <v>1</v>
      </c>
      <c r="D21" s="569"/>
      <c r="E21" s="262"/>
      <c r="F21" s="263"/>
      <c r="G21" s="263"/>
      <c r="H21" s="263"/>
      <c r="I21" s="263"/>
      <c r="J21" s="263"/>
      <c r="K21" s="263"/>
      <c r="L21" s="263"/>
      <c r="M21" s="263"/>
      <c r="N21" s="263"/>
      <c r="O21" s="263"/>
      <c r="P21" s="264"/>
      <c r="Q21" s="143"/>
    </row>
    <row r="22" spans="1:17" s="28" customFormat="1" ht="14.25" outlineLevel="1" x14ac:dyDescent="0.2">
      <c r="A22" s="570"/>
      <c r="B22" s="287">
        <v>1</v>
      </c>
      <c r="C22" s="268" t="s">
        <v>2</v>
      </c>
      <c r="D22" s="266" t="s">
        <v>34</v>
      </c>
      <c r="E22" s="266"/>
      <c r="F22" s="312">
        <f>'[2]2011'!$N$2*1000</f>
        <v>1.6930215590679421</v>
      </c>
      <c r="G22" s="312">
        <f>'[2]2011'!$AR$2*1000</f>
        <v>1710.4329376290316</v>
      </c>
      <c r="H22" s="309">
        <v>1</v>
      </c>
      <c r="I22" s="310"/>
      <c r="J22" s="310"/>
      <c r="K22" s="310"/>
      <c r="L22" s="310"/>
      <c r="M22" s="310"/>
      <c r="N22" s="310"/>
      <c r="O22" s="310"/>
      <c r="P22" s="265">
        <f>SUM(H22:O22)</f>
        <v>1</v>
      </c>
      <c r="Q22" s="4"/>
    </row>
    <row r="23" spans="1:17" s="28" customFormat="1" ht="14.25" outlineLevel="1" x14ac:dyDescent="0.2">
      <c r="A23" s="570"/>
      <c r="B23" s="287">
        <v>2</v>
      </c>
      <c r="C23" s="268" t="s">
        <v>3</v>
      </c>
      <c r="D23" s="266" t="s">
        <v>34</v>
      </c>
      <c r="E23" s="266"/>
      <c r="F23" s="312">
        <f>'[2]2011'!$N$3*1000</f>
        <v>2.0939419130996479</v>
      </c>
      <c r="G23" s="312">
        <f>'[2]2011'!$AR$3*1000</f>
        <v>15811.68341080782</v>
      </c>
      <c r="H23" s="309">
        <v>1</v>
      </c>
      <c r="I23" s="310"/>
      <c r="J23" s="310"/>
      <c r="K23" s="310"/>
      <c r="L23" s="310"/>
      <c r="M23" s="310"/>
      <c r="N23" s="310"/>
      <c r="O23" s="310"/>
      <c r="P23" s="265">
        <f t="shared" ref="P23:P29" si="0">SUM(H23:O23)</f>
        <v>1</v>
      </c>
      <c r="Q23" s="4"/>
    </row>
    <row r="24" spans="1:17" s="28" customFormat="1" ht="14.25" outlineLevel="1" x14ac:dyDescent="0.2">
      <c r="A24" s="570"/>
      <c r="B24" s="287">
        <v>3</v>
      </c>
      <c r="C24" s="268" t="s">
        <v>4</v>
      </c>
      <c r="D24" s="266" t="s">
        <v>34</v>
      </c>
      <c r="E24" s="266"/>
      <c r="F24" s="272">
        <f>'[2]2011'!$N$6*1000</f>
        <v>80.570974994013895</v>
      </c>
      <c r="G24" s="312">
        <f>'[2]2011'!$AR$6*1000</f>
        <v>141625.71687928264</v>
      </c>
      <c r="H24" s="309">
        <v>1</v>
      </c>
      <c r="I24" s="310"/>
      <c r="J24" s="310"/>
      <c r="K24" s="310"/>
      <c r="L24" s="310"/>
      <c r="M24" s="310"/>
      <c r="N24" s="310"/>
      <c r="O24" s="310"/>
      <c r="P24" s="265">
        <f t="shared" si="0"/>
        <v>1</v>
      </c>
      <c r="Q24" s="4"/>
    </row>
    <row r="25" spans="1:17" s="28" customFormat="1" ht="14.25" outlineLevel="1" x14ac:dyDescent="0.2">
      <c r="A25" s="570"/>
      <c r="B25" s="287">
        <v>4</v>
      </c>
      <c r="C25" s="268" t="s">
        <v>5</v>
      </c>
      <c r="D25" s="266" t="s">
        <v>34</v>
      </c>
      <c r="E25" s="266"/>
      <c r="F25" s="272">
        <f>'[2]2011'!$N$5*1000</f>
        <v>2.6818592490267044</v>
      </c>
      <c r="G25" s="312">
        <f>'[2]2011'!$AR$5*1000</f>
        <v>43695.492703405071</v>
      </c>
      <c r="H25" s="309">
        <v>1</v>
      </c>
      <c r="I25" s="310"/>
      <c r="J25" s="310"/>
      <c r="K25" s="310"/>
      <c r="L25" s="310"/>
      <c r="M25" s="310"/>
      <c r="N25" s="310"/>
      <c r="O25" s="310"/>
      <c r="P25" s="265">
        <f t="shared" si="0"/>
        <v>1</v>
      </c>
      <c r="Q25" s="4"/>
    </row>
    <row r="26" spans="1:17" s="28" customFormat="1" ht="14.25" outlineLevel="1" x14ac:dyDescent="0.2">
      <c r="A26" s="570"/>
      <c r="B26" s="287">
        <v>5</v>
      </c>
      <c r="C26" s="268" t="s">
        <v>6</v>
      </c>
      <c r="D26" s="266" t="s">
        <v>34</v>
      </c>
      <c r="E26" s="266"/>
      <c r="F26" s="272">
        <f>'[2]2011'!$N$4*1000</f>
        <v>3.8161815692467811</v>
      </c>
      <c r="G26" s="312">
        <f>'[2]2011'!$AR$4*1000</f>
        <v>66696.031184661275</v>
      </c>
      <c r="H26" s="309">
        <v>1</v>
      </c>
      <c r="I26" s="310"/>
      <c r="J26" s="310"/>
      <c r="K26" s="310"/>
      <c r="L26" s="310"/>
      <c r="M26" s="310"/>
      <c r="N26" s="310"/>
      <c r="O26" s="310"/>
      <c r="P26" s="265">
        <f t="shared" si="0"/>
        <v>1</v>
      </c>
      <c r="Q26" s="4"/>
    </row>
    <row r="27" spans="1:17" s="28" customFormat="1" ht="14.25" outlineLevel="1" x14ac:dyDescent="0.2">
      <c r="A27" s="570"/>
      <c r="B27" s="287">
        <v>6</v>
      </c>
      <c r="C27" s="268" t="s">
        <v>7</v>
      </c>
      <c r="D27" s="266" t="s">
        <v>34</v>
      </c>
      <c r="E27" s="266"/>
      <c r="F27" s="272">
        <v>0</v>
      </c>
      <c r="G27" s="312">
        <v>0</v>
      </c>
      <c r="H27" s="309">
        <v>1</v>
      </c>
      <c r="I27" s="310"/>
      <c r="J27" s="310"/>
      <c r="K27" s="310"/>
      <c r="L27" s="310"/>
      <c r="M27" s="310"/>
      <c r="N27" s="310"/>
      <c r="O27" s="310"/>
      <c r="P27" s="265">
        <f t="shared" si="0"/>
        <v>1</v>
      </c>
      <c r="Q27" s="4"/>
    </row>
    <row r="28" spans="1:17" s="28" customFormat="1" ht="14.25" outlineLevel="1" x14ac:dyDescent="0.2">
      <c r="A28" s="570"/>
      <c r="B28" s="287">
        <v>7</v>
      </c>
      <c r="C28" s="268" t="s">
        <v>61</v>
      </c>
      <c r="D28" s="266" t="s">
        <v>34</v>
      </c>
      <c r="E28" s="266"/>
      <c r="F28" s="272">
        <v>0</v>
      </c>
      <c r="G28" s="312">
        <v>0</v>
      </c>
      <c r="H28" s="309">
        <v>1</v>
      </c>
      <c r="I28" s="310"/>
      <c r="J28" s="310"/>
      <c r="K28" s="310"/>
      <c r="L28" s="310"/>
      <c r="M28" s="310"/>
      <c r="N28" s="310"/>
      <c r="O28" s="310"/>
      <c r="P28" s="265">
        <f t="shared" si="0"/>
        <v>1</v>
      </c>
      <c r="Q28" s="4"/>
    </row>
    <row r="29" spans="1:17" s="28" customFormat="1" ht="14.25" outlineLevel="1" x14ac:dyDescent="0.2">
      <c r="A29" s="570"/>
      <c r="B29" s="287">
        <v>8</v>
      </c>
      <c r="C29" s="268" t="s">
        <v>8</v>
      </c>
      <c r="D29" s="266" t="s">
        <v>34</v>
      </c>
      <c r="E29" s="266"/>
      <c r="F29" s="272">
        <v>0</v>
      </c>
      <c r="G29" s="272">
        <v>0</v>
      </c>
      <c r="H29" s="309">
        <v>1</v>
      </c>
      <c r="I29" s="310"/>
      <c r="J29" s="310"/>
      <c r="K29" s="310"/>
      <c r="L29" s="310"/>
      <c r="M29" s="310"/>
      <c r="N29" s="310"/>
      <c r="O29" s="310"/>
      <c r="P29" s="265">
        <f t="shared" si="0"/>
        <v>1</v>
      </c>
      <c r="Q29" s="4"/>
    </row>
    <row r="30" spans="1:17" s="28" customFormat="1" ht="15" outlineLevel="1" x14ac:dyDescent="0.2">
      <c r="A30" s="570"/>
      <c r="B30" s="287"/>
      <c r="C30" s="269" t="s">
        <v>255</v>
      </c>
      <c r="D30" s="266" t="s">
        <v>254</v>
      </c>
      <c r="E30" s="266"/>
      <c r="F30" s="272"/>
      <c r="G30" s="272"/>
      <c r="H30" s="309"/>
      <c r="I30" s="310"/>
      <c r="J30" s="310"/>
      <c r="K30" s="310"/>
      <c r="L30" s="310"/>
      <c r="M30" s="310"/>
      <c r="N30" s="310"/>
      <c r="O30" s="310"/>
      <c r="P30" s="265"/>
      <c r="Q30" s="4"/>
    </row>
    <row r="31" spans="1:17" s="28" customFormat="1" ht="15" outlineLevel="1" x14ac:dyDescent="0.2">
      <c r="A31" s="570"/>
      <c r="B31" s="287"/>
      <c r="C31" s="559"/>
      <c r="D31" s="559"/>
      <c r="E31" s="281"/>
      <c r="F31" s="272"/>
      <c r="G31" s="272"/>
      <c r="H31" s="309"/>
      <c r="I31" s="310"/>
      <c r="J31" s="310"/>
      <c r="K31" s="310"/>
      <c r="L31" s="310"/>
      <c r="M31" s="310"/>
      <c r="N31" s="310"/>
      <c r="O31" s="310"/>
      <c r="P31" s="265"/>
      <c r="Q31" s="4"/>
    </row>
    <row r="32" spans="1:17" s="28" customFormat="1" ht="15" outlineLevel="1" x14ac:dyDescent="0.2">
      <c r="A32" s="570"/>
      <c r="B32" s="287"/>
      <c r="C32" s="559"/>
      <c r="D32" s="559"/>
      <c r="E32" s="281"/>
      <c r="F32" s="313"/>
      <c r="G32" s="313"/>
      <c r="H32" s="309"/>
      <c r="I32" s="310"/>
      <c r="J32" s="310"/>
      <c r="K32" s="310"/>
      <c r="L32" s="310"/>
      <c r="M32" s="310"/>
      <c r="N32" s="310"/>
      <c r="O32" s="310"/>
      <c r="P32" s="265"/>
      <c r="Q32" s="4"/>
    </row>
    <row r="33" spans="1:19" s="21" customFormat="1" ht="20.25" customHeight="1" outlineLevel="1" x14ac:dyDescent="0.25">
      <c r="A33" s="570"/>
      <c r="B33" s="261"/>
      <c r="C33" s="569" t="s">
        <v>9</v>
      </c>
      <c r="D33" s="569"/>
      <c r="E33" s="262"/>
      <c r="F33" s="263"/>
      <c r="G33" s="263"/>
      <c r="H33" s="263"/>
      <c r="I33" s="263"/>
      <c r="J33" s="263"/>
      <c r="K33" s="263"/>
      <c r="L33" s="263"/>
      <c r="M33" s="263"/>
      <c r="N33" s="263"/>
      <c r="O33" s="263"/>
      <c r="P33" s="264"/>
      <c r="Q33" s="143"/>
      <c r="R33" s="28"/>
      <c r="S33" s="28"/>
    </row>
    <row r="34" spans="1:19" s="28" customFormat="1" ht="14.25" outlineLevel="1" x14ac:dyDescent="0.2">
      <c r="A34" s="570"/>
      <c r="B34" s="152">
        <v>9</v>
      </c>
      <c r="C34" s="270" t="s">
        <v>27</v>
      </c>
      <c r="D34" s="266" t="s">
        <v>34</v>
      </c>
      <c r="E34" s="266">
        <v>12</v>
      </c>
      <c r="F34" s="272">
        <f>'[2]2011'!$N$10*1000</f>
        <v>4.5317272000000015</v>
      </c>
      <c r="G34" s="312">
        <f>'[2]2011'!$AR$10*1000</f>
        <v>26332.507241040003</v>
      </c>
      <c r="H34" s="309"/>
      <c r="I34" s="311">
        <v>0.4</v>
      </c>
      <c r="J34" s="310">
        <v>0.6</v>
      </c>
      <c r="K34" s="310"/>
      <c r="L34" s="310"/>
      <c r="M34" s="310"/>
      <c r="N34" s="310"/>
      <c r="O34" s="310"/>
      <c r="P34" s="265">
        <f t="shared" ref="P34:P40" si="1">SUM(H34:O34)</f>
        <v>1</v>
      </c>
      <c r="Q34" s="4"/>
    </row>
    <row r="35" spans="1:19" s="28" customFormat="1" ht="14.25" outlineLevel="1" x14ac:dyDescent="0.2">
      <c r="A35" s="570"/>
      <c r="B35" s="152">
        <v>10</v>
      </c>
      <c r="C35" s="268" t="s">
        <v>25</v>
      </c>
      <c r="D35" s="266" t="s">
        <v>34</v>
      </c>
      <c r="E35" s="266">
        <v>12</v>
      </c>
      <c r="F35" s="272">
        <f>'[2]2011'!$N$9*1000</f>
        <v>74.154491067329658</v>
      </c>
      <c r="G35" s="312">
        <f>'[2]2011'!$AR$9*1000</f>
        <v>186976.8636820165</v>
      </c>
      <c r="H35" s="309"/>
      <c r="I35" s="311">
        <v>1</v>
      </c>
      <c r="J35" s="310">
        <v>0</v>
      </c>
      <c r="K35" s="310"/>
      <c r="L35" s="310"/>
      <c r="M35" s="310"/>
      <c r="N35" s="310"/>
      <c r="O35" s="310"/>
      <c r="P35" s="265">
        <f t="shared" si="1"/>
        <v>1</v>
      </c>
      <c r="Q35" s="4"/>
    </row>
    <row r="36" spans="1:19" s="28" customFormat="1" ht="15" customHeight="1" outlineLevel="1" x14ac:dyDescent="0.2">
      <c r="A36" s="570"/>
      <c r="B36" s="152">
        <v>11</v>
      </c>
      <c r="C36" s="268" t="s">
        <v>28</v>
      </c>
      <c r="D36" s="266" t="s">
        <v>34</v>
      </c>
      <c r="E36" s="271">
        <v>3</v>
      </c>
      <c r="F36" s="272">
        <v>0</v>
      </c>
      <c r="G36" s="272">
        <v>0</v>
      </c>
      <c r="H36" s="309"/>
      <c r="I36" s="310">
        <v>0</v>
      </c>
      <c r="J36" s="310">
        <v>0</v>
      </c>
      <c r="K36" s="310"/>
      <c r="L36" s="310"/>
      <c r="M36" s="310"/>
      <c r="N36" s="310"/>
      <c r="O36" s="310"/>
      <c r="P36" s="265">
        <f t="shared" si="1"/>
        <v>0</v>
      </c>
      <c r="Q36" s="4"/>
    </row>
    <row r="37" spans="1:19" s="28" customFormat="1" ht="14.25" outlineLevel="1" x14ac:dyDescent="0.2">
      <c r="A37" s="570"/>
      <c r="B37" s="152">
        <v>12</v>
      </c>
      <c r="C37" s="268" t="s">
        <v>29</v>
      </c>
      <c r="D37" s="266" t="s">
        <v>34</v>
      </c>
      <c r="E37" s="266">
        <v>12</v>
      </c>
      <c r="F37" s="272">
        <f>'[2]2011'!$N$11*1000</f>
        <v>12.349680454302781</v>
      </c>
      <c r="G37" s="312">
        <f>'[2]2011'!$AR$11*1000</f>
        <v>63427.958813299076</v>
      </c>
      <c r="H37" s="309"/>
      <c r="I37" s="310">
        <v>0</v>
      </c>
      <c r="J37" s="310">
        <v>1</v>
      </c>
      <c r="K37" s="310"/>
      <c r="L37" s="310"/>
      <c r="M37" s="310"/>
      <c r="N37" s="310"/>
      <c r="O37" s="310"/>
      <c r="P37" s="265">
        <f t="shared" si="1"/>
        <v>1</v>
      </c>
      <c r="Q37" s="4"/>
    </row>
    <row r="38" spans="1:19" s="28" customFormat="1" ht="14.25" outlineLevel="1" x14ac:dyDescent="0.2">
      <c r="A38" s="570"/>
      <c r="B38" s="152">
        <v>13</v>
      </c>
      <c r="C38" s="268" t="s">
        <v>23</v>
      </c>
      <c r="D38" s="266" t="s">
        <v>34</v>
      </c>
      <c r="E38" s="266">
        <v>12</v>
      </c>
      <c r="F38" s="272">
        <v>0</v>
      </c>
      <c r="G38" s="272">
        <v>0</v>
      </c>
      <c r="H38" s="309"/>
      <c r="I38" s="310">
        <v>0</v>
      </c>
      <c r="J38" s="310">
        <v>0</v>
      </c>
      <c r="K38" s="310"/>
      <c r="L38" s="310"/>
      <c r="M38" s="310"/>
      <c r="N38" s="310"/>
      <c r="O38" s="310"/>
      <c r="P38" s="265">
        <f t="shared" si="1"/>
        <v>0</v>
      </c>
      <c r="Q38" s="4"/>
    </row>
    <row r="39" spans="1:19" s="28" customFormat="1" ht="28.5" outlineLevel="1" x14ac:dyDescent="0.2">
      <c r="A39" s="570"/>
      <c r="B39" s="152">
        <v>14</v>
      </c>
      <c r="C39" s="268" t="s">
        <v>62</v>
      </c>
      <c r="D39" s="266" t="s">
        <v>34</v>
      </c>
      <c r="E39" s="266">
        <v>0</v>
      </c>
      <c r="F39" s="272">
        <v>0</v>
      </c>
      <c r="G39" s="272">
        <v>0</v>
      </c>
      <c r="H39" s="309"/>
      <c r="I39" s="310"/>
      <c r="J39" s="310"/>
      <c r="K39" s="310"/>
      <c r="L39" s="310"/>
      <c r="M39" s="310"/>
      <c r="N39" s="310"/>
      <c r="O39" s="310"/>
      <c r="P39" s="265">
        <f t="shared" si="1"/>
        <v>0</v>
      </c>
      <c r="Q39" s="4"/>
    </row>
    <row r="40" spans="1:19" s="28" customFormat="1" ht="14.25" outlineLevel="1" x14ac:dyDescent="0.2">
      <c r="A40" s="570"/>
      <c r="B40" s="287">
        <v>15</v>
      </c>
      <c r="C40" s="268" t="s">
        <v>10</v>
      </c>
      <c r="D40" s="266" t="s">
        <v>34</v>
      </c>
      <c r="E40" s="266">
        <v>0</v>
      </c>
      <c r="F40" s="272">
        <v>0</v>
      </c>
      <c r="G40" s="272">
        <v>0</v>
      </c>
      <c r="H40" s="309"/>
      <c r="I40" s="310"/>
      <c r="J40" s="310"/>
      <c r="K40" s="310"/>
      <c r="L40" s="310"/>
      <c r="M40" s="310"/>
      <c r="N40" s="310"/>
      <c r="O40" s="310"/>
      <c r="P40" s="265">
        <f t="shared" si="1"/>
        <v>0</v>
      </c>
      <c r="Q40" s="4"/>
    </row>
    <row r="41" spans="1:19" s="28" customFormat="1" ht="15" outlineLevel="1" x14ac:dyDescent="0.2">
      <c r="A41" s="570"/>
      <c r="B41" s="287"/>
      <c r="C41" s="269" t="s">
        <v>255</v>
      </c>
      <c r="D41" s="266" t="s">
        <v>254</v>
      </c>
      <c r="E41" s="266"/>
      <c r="F41" s="272"/>
      <c r="G41" s="272"/>
      <c r="H41" s="309"/>
      <c r="I41" s="310"/>
      <c r="J41" s="310"/>
      <c r="K41" s="310"/>
      <c r="L41" s="310"/>
      <c r="M41" s="310"/>
      <c r="N41" s="310"/>
      <c r="O41" s="310"/>
      <c r="P41" s="265"/>
      <c r="Q41" s="4"/>
    </row>
    <row r="42" spans="1:19" s="28" customFormat="1" ht="15" outlineLevel="1" x14ac:dyDescent="0.2">
      <c r="A42" s="570"/>
      <c r="B42" s="287"/>
      <c r="C42" s="559"/>
      <c r="D42" s="559"/>
      <c r="E42" s="281"/>
      <c r="F42" s="272"/>
      <c r="G42" s="272"/>
      <c r="H42" s="309"/>
      <c r="I42" s="310"/>
      <c r="J42" s="310"/>
      <c r="K42" s="310"/>
      <c r="L42" s="310"/>
      <c r="M42" s="310"/>
      <c r="N42" s="310"/>
      <c r="O42" s="310"/>
      <c r="P42" s="265"/>
      <c r="Q42" s="4"/>
    </row>
    <row r="43" spans="1:19" s="28" customFormat="1" ht="15" outlineLevel="1" x14ac:dyDescent="0.2">
      <c r="A43" s="570"/>
      <c r="B43" s="287"/>
      <c r="C43" s="559"/>
      <c r="D43" s="559"/>
      <c r="E43" s="281"/>
      <c r="F43" s="313"/>
      <c r="G43" s="313"/>
      <c r="H43" s="309"/>
      <c r="I43" s="310"/>
      <c r="J43" s="310"/>
      <c r="K43" s="310"/>
      <c r="L43" s="310"/>
      <c r="M43" s="310"/>
      <c r="N43" s="310"/>
      <c r="O43" s="310"/>
      <c r="P43" s="265"/>
      <c r="Q43" s="4"/>
    </row>
    <row r="44" spans="1:19" s="21" customFormat="1" ht="18" customHeight="1" outlineLevel="1" x14ac:dyDescent="0.25">
      <c r="A44" s="570"/>
      <c r="B44" s="261"/>
      <c r="C44" s="569" t="s">
        <v>11</v>
      </c>
      <c r="D44" s="569"/>
      <c r="E44" s="262"/>
      <c r="F44" s="263"/>
      <c r="G44" s="263"/>
      <c r="H44" s="263"/>
      <c r="I44" s="263"/>
      <c r="J44" s="263"/>
      <c r="K44" s="263"/>
      <c r="L44" s="263"/>
      <c r="M44" s="263"/>
      <c r="N44" s="263"/>
      <c r="O44" s="263"/>
      <c r="P44" s="264"/>
      <c r="Q44" s="143"/>
    </row>
    <row r="45" spans="1:19" s="28" customFormat="1" ht="14.25" outlineLevel="1" x14ac:dyDescent="0.2">
      <c r="A45" s="570"/>
      <c r="B45" s="152">
        <v>16</v>
      </c>
      <c r="C45" s="268" t="s">
        <v>12</v>
      </c>
      <c r="D45" s="266" t="s">
        <v>34</v>
      </c>
      <c r="E45" s="266">
        <v>12</v>
      </c>
      <c r="F45" s="312">
        <v>0</v>
      </c>
      <c r="G45" s="312">
        <v>0</v>
      </c>
      <c r="H45" s="309"/>
      <c r="I45" s="310"/>
      <c r="J45" s="310">
        <v>1</v>
      </c>
      <c r="K45" s="310"/>
      <c r="L45" s="310"/>
      <c r="M45" s="310"/>
      <c r="N45" s="310"/>
      <c r="O45" s="310"/>
      <c r="P45" s="265">
        <f t="shared" ref="P45:P49" si="2">SUM(H45:O45)</f>
        <v>1</v>
      </c>
      <c r="Q45" s="4"/>
    </row>
    <row r="46" spans="1:19" s="28" customFormat="1" ht="14.25" outlineLevel="1" x14ac:dyDescent="0.2">
      <c r="A46" s="570"/>
      <c r="B46" s="152">
        <v>17</v>
      </c>
      <c r="C46" s="268" t="s">
        <v>13</v>
      </c>
      <c r="D46" s="266" t="s">
        <v>34</v>
      </c>
      <c r="E46" s="266">
        <v>12</v>
      </c>
      <c r="F46" s="272">
        <v>0</v>
      </c>
      <c r="G46" s="272">
        <v>0</v>
      </c>
      <c r="H46" s="309"/>
      <c r="I46" s="310"/>
      <c r="J46" s="310">
        <v>1</v>
      </c>
      <c r="K46" s="310"/>
      <c r="L46" s="310"/>
      <c r="M46" s="310"/>
      <c r="N46" s="310"/>
      <c r="O46" s="310"/>
      <c r="P46" s="265">
        <f t="shared" si="2"/>
        <v>1</v>
      </c>
      <c r="Q46" s="4"/>
    </row>
    <row r="47" spans="1:19" s="28" customFormat="1" ht="14.25" outlineLevel="1" x14ac:dyDescent="0.2">
      <c r="A47" s="570"/>
      <c r="B47" s="152">
        <v>18</v>
      </c>
      <c r="C47" s="268" t="s">
        <v>14</v>
      </c>
      <c r="D47" s="266" t="s">
        <v>34</v>
      </c>
      <c r="E47" s="266">
        <v>12</v>
      </c>
      <c r="F47" s="272">
        <v>0</v>
      </c>
      <c r="G47" s="272">
        <v>0</v>
      </c>
      <c r="H47" s="309"/>
      <c r="I47" s="310"/>
      <c r="J47" s="310">
        <v>1</v>
      </c>
      <c r="K47" s="310"/>
      <c r="L47" s="310"/>
      <c r="M47" s="310"/>
      <c r="N47" s="310"/>
      <c r="O47" s="310"/>
      <c r="P47" s="265">
        <f t="shared" si="2"/>
        <v>1</v>
      </c>
      <c r="Q47" s="4"/>
    </row>
    <row r="48" spans="1:19" s="28" customFormat="1" ht="14.25" outlineLevel="1" x14ac:dyDescent="0.2">
      <c r="A48" s="570"/>
      <c r="B48" s="152">
        <v>19</v>
      </c>
      <c r="C48" s="270" t="s">
        <v>27</v>
      </c>
      <c r="D48" s="266" t="s">
        <v>34</v>
      </c>
      <c r="E48" s="266">
        <v>12</v>
      </c>
      <c r="F48" s="272">
        <v>0</v>
      </c>
      <c r="G48" s="272">
        <v>0</v>
      </c>
      <c r="H48" s="309"/>
      <c r="I48" s="310"/>
      <c r="J48" s="310">
        <v>1</v>
      </c>
      <c r="K48" s="310"/>
      <c r="L48" s="310"/>
      <c r="M48" s="310"/>
      <c r="N48" s="310"/>
      <c r="O48" s="310"/>
      <c r="P48" s="265">
        <f t="shared" si="2"/>
        <v>1</v>
      </c>
      <c r="Q48" s="4"/>
    </row>
    <row r="49" spans="1:17" s="28" customFormat="1" ht="14.25" outlineLevel="1" x14ac:dyDescent="0.2">
      <c r="A49" s="570"/>
      <c r="B49" s="152">
        <v>20</v>
      </c>
      <c r="C49" s="268" t="s">
        <v>10</v>
      </c>
      <c r="D49" s="266" t="s">
        <v>34</v>
      </c>
      <c r="E49" s="266">
        <v>0</v>
      </c>
      <c r="F49" s="272">
        <v>0</v>
      </c>
      <c r="G49" s="272">
        <v>0</v>
      </c>
      <c r="H49" s="309"/>
      <c r="I49" s="310"/>
      <c r="J49" s="310"/>
      <c r="K49" s="310"/>
      <c r="L49" s="310"/>
      <c r="M49" s="310"/>
      <c r="N49" s="310"/>
      <c r="O49" s="310"/>
      <c r="P49" s="265">
        <f t="shared" si="2"/>
        <v>0</v>
      </c>
      <c r="Q49" s="4"/>
    </row>
    <row r="50" spans="1:17" s="28" customFormat="1" ht="15" outlineLevel="1" x14ac:dyDescent="0.2">
      <c r="A50" s="570"/>
      <c r="B50" s="152"/>
      <c r="C50" s="269" t="s">
        <v>255</v>
      </c>
      <c r="D50" s="266" t="s">
        <v>254</v>
      </c>
      <c r="E50" s="266"/>
      <c r="F50" s="272"/>
      <c r="G50" s="272"/>
      <c r="H50" s="309"/>
      <c r="I50" s="310"/>
      <c r="J50" s="310"/>
      <c r="K50" s="310"/>
      <c r="L50" s="310"/>
      <c r="M50" s="310"/>
      <c r="N50" s="310"/>
      <c r="O50" s="310"/>
      <c r="P50" s="265"/>
      <c r="Q50" s="4"/>
    </row>
    <row r="51" spans="1:17" s="28" customFormat="1" ht="15" outlineLevel="1" x14ac:dyDescent="0.2">
      <c r="A51" s="570"/>
      <c r="B51" s="152"/>
      <c r="C51" s="559"/>
      <c r="D51" s="559"/>
      <c r="E51" s="281"/>
      <c r="F51" s="272"/>
      <c r="G51" s="272"/>
      <c r="H51" s="309"/>
      <c r="I51" s="310"/>
      <c r="J51" s="310"/>
      <c r="K51" s="310"/>
      <c r="L51" s="310"/>
      <c r="M51" s="310"/>
      <c r="N51" s="310"/>
      <c r="O51" s="310"/>
      <c r="P51" s="265"/>
      <c r="Q51" s="4"/>
    </row>
    <row r="52" spans="1:17" s="28" customFormat="1" ht="15" outlineLevel="1" x14ac:dyDescent="0.2">
      <c r="A52" s="570"/>
      <c r="B52" s="152"/>
      <c r="C52" s="559"/>
      <c r="D52" s="559"/>
      <c r="E52" s="281"/>
      <c r="F52" s="313"/>
      <c r="G52" s="313"/>
      <c r="H52" s="309"/>
      <c r="I52" s="310"/>
      <c r="J52" s="310"/>
      <c r="K52" s="310"/>
      <c r="L52" s="310"/>
      <c r="M52" s="310"/>
      <c r="N52" s="310"/>
      <c r="O52" s="310"/>
      <c r="P52" s="265"/>
      <c r="Q52" s="4"/>
    </row>
    <row r="53" spans="1:17" s="21" customFormat="1" ht="20.25" customHeight="1" outlineLevel="1" x14ac:dyDescent="0.25">
      <c r="A53" s="570"/>
      <c r="B53" s="261"/>
      <c r="C53" s="569" t="s">
        <v>15</v>
      </c>
      <c r="D53" s="569"/>
      <c r="E53" s="262"/>
      <c r="F53" s="263"/>
      <c r="G53" s="263"/>
      <c r="H53" s="263"/>
      <c r="I53" s="263"/>
      <c r="J53" s="263"/>
      <c r="K53" s="263"/>
      <c r="L53" s="263"/>
      <c r="M53" s="263"/>
      <c r="N53" s="263"/>
      <c r="O53" s="263"/>
      <c r="P53" s="264"/>
      <c r="Q53" s="143"/>
    </row>
    <row r="54" spans="1:17" s="28" customFormat="1" ht="14.25" outlineLevel="1" x14ac:dyDescent="0.2">
      <c r="A54" s="570"/>
      <c r="B54" s="287">
        <v>21</v>
      </c>
      <c r="C54" s="268" t="s">
        <v>15</v>
      </c>
      <c r="D54" s="266" t="s">
        <v>34</v>
      </c>
      <c r="E54" s="266"/>
      <c r="F54" s="312">
        <v>0</v>
      </c>
      <c r="G54" s="312">
        <v>0</v>
      </c>
      <c r="H54" s="309">
        <v>1</v>
      </c>
      <c r="I54" s="310"/>
      <c r="J54" s="310"/>
      <c r="K54" s="310"/>
      <c r="L54" s="310"/>
      <c r="M54" s="310"/>
      <c r="N54" s="310"/>
      <c r="O54" s="310"/>
      <c r="P54" s="265">
        <f t="shared" ref="P54" si="3">SUM(H54:O54)</f>
        <v>1</v>
      </c>
      <c r="Q54" s="4"/>
    </row>
    <row r="55" spans="1:17" s="28" customFormat="1" ht="15" outlineLevel="1" x14ac:dyDescent="0.2">
      <c r="A55" s="570"/>
      <c r="B55" s="287"/>
      <c r="C55" s="269" t="s">
        <v>255</v>
      </c>
      <c r="D55" s="266" t="s">
        <v>254</v>
      </c>
      <c r="E55" s="266"/>
      <c r="F55" s="272"/>
      <c r="G55" s="272"/>
      <c r="H55" s="309"/>
      <c r="I55" s="310"/>
      <c r="J55" s="310"/>
      <c r="K55" s="310"/>
      <c r="L55" s="310"/>
      <c r="M55" s="310"/>
      <c r="N55" s="310"/>
      <c r="O55" s="310"/>
      <c r="P55" s="265"/>
      <c r="Q55" s="4"/>
    </row>
    <row r="56" spans="1:17" s="28" customFormat="1" ht="15" outlineLevel="1" x14ac:dyDescent="0.2">
      <c r="A56" s="570"/>
      <c r="B56" s="287"/>
      <c r="C56" s="559"/>
      <c r="D56" s="559"/>
      <c r="E56" s="281"/>
      <c r="F56" s="272"/>
      <c r="G56" s="272"/>
      <c r="H56" s="309"/>
      <c r="I56" s="310"/>
      <c r="J56" s="310"/>
      <c r="K56" s="310"/>
      <c r="L56" s="310"/>
      <c r="M56" s="310"/>
      <c r="N56" s="310"/>
      <c r="O56" s="310"/>
      <c r="P56" s="265"/>
      <c r="Q56" s="4"/>
    </row>
    <row r="57" spans="1:17" s="28" customFormat="1" ht="15" outlineLevel="1" x14ac:dyDescent="0.2">
      <c r="A57" s="570"/>
      <c r="B57" s="287"/>
      <c r="C57" s="559"/>
      <c r="D57" s="559"/>
      <c r="E57" s="281"/>
      <c r="F57" s="313"/>
      <c r="G57" s="313"/>
      <c r="H57" s="309"/>
      <c r="I57" s="310"/>
      <c r="J57" s="310"/>
      <c r="K57" s="310"/>
      <c r="L57" s="310"/>
      <c r="M57" s="310"/>
      <c r="N57" s="310"/>
      <c r="O57" s="310"/>
      <c r="P57" s="265"/>
      <c r="Q57" s="4"/>
    </row>
    <row r="58" spans="1:17" s="21" customFormat="1" ht="18.75" customHeight="1" outlineLevel="1" x14ac:dyDescent="0.25">
      <c r="A58" s="570"/>
      <c r="B58" s="261"/>
      <c r="C58" s="569" t="s">
        <v>16</v>
      </c>
      <c r="D58" s="569"/>
      <c r="E58" s="262"/>
      <c r="F58" s="263"/>
      <c r="G58" s="263"/>
      <c r="H58" s="263"/>
      <c r="I58" s="263"/>
      <c r="J58" s="263"/>
      <c r="K58" s="263"/>
      <c r="L58" s="263"/>
      <c r="M58" s="263"/>
      <c r="N58" s="263"/>
      <c r="O58" s="263"/>
      <c r="P58" s="264"/>
      <c r="Q58" s="143"/>
    </row>
    <row r="59" spans="1:17" s="28" customFormat="1" ht="14.25" outlineLevel="1" x14ac:dyDescent="0.2">
      <c r="A59" s="570"/>
      <c r="B59" s="287">
        <v>22</v>
      </c>
      <c r="C59" s="268" t="s">
        <v>17</v>
      </c>
      <c r="D59" s="266" t="s">
        <v>34</v>
      </c>
      <c r="E59" s="266"/>
      <c r="F59" s="312">
        <v>0</v>
      </c>
      <c r="G59" s="312">
        <v>0</v>
      </c>
      <c r="H59" s="309"/>
      <c r="I59" s="310"/>
      <c r="J59" s="310"/>
      <c r="K59" s="310"/>
      <c r="L59" s="310"/>
      <c r="M59" s="310"/>
      <c r="N59" s="310"/>
      <c r="O59" s="310"/>
      <c r="P59" s="265">
        <f t="shared" ref="P59:P62" si="4">SUM(H59:O59)</f>
        <v>0</v>
      </c>
      <c r="Q59" s="4"/>
    </row>
    <row r="60" spans="1:17" s="28" customFormat="1" ht="14.25" outlineLevel="1" x14ac:dyDescent="0.2">
      <c r="A60" s="570"/>
      <c r="B60" s="287">
        <v>23</v>
      </c>
      <c r="C60" s="268" t="s">
        <v>18</v>
      </c>
      <c r="D60" s="266" t="s">
        <v>34</v>
      </c>
      <c r="E60" s="266"/>
      <c r="F60" s="272">
        <v>5.3930383682298709E-2</v>
      </c>
      <c r="G60" s="272">
        <v>0</v>
      </c>
      <c r="H60" s="309"/>
      <c r="I60" s="310"/>
      <c r="J60" s="310"/>
      <c r="K60" s="310"/>
      <c r="L60" s="310"/>
      <c r="M60" s="310"/>
      <c r="N60" s="310"/>
      <c r="O60" s="310"/>
      <c r="P60" s="265">
        <f t="shared" si="4"/>
        <v>0</v>
      </c>
      <c r="Q60" s="4"/>
    </row>
    <row r="61" spans="1:17" s="28" customFormat="1" ht="14.25" outlineLevel="1" x14ac:dyDescent="0.2">
      <c r="A61" s="570"/>
      <c r="B61" s="287">
        <v>24</v>
      </c>
      <c r="C61" s="268" t="s">
        <v>19</v>
      </c>
      <c r="D61" s="266" t="s">
        <v>34</v>
      </c>
      <c r="E61" s="266"/>
      <c r="F61" s="272">
        <v>0</v>
      </c>
      <c r="G61" s="272">
        <v>0</v>
      </c>
      <c r="H61" s="309"/>
      <c r="I61" s="310"/>
      <c r="J61" s="310"/>
      <c r="K61" s="310"/>
      <c r="L61" s="310"/>
      <c r="M61" s="310"/>
      <c r="N61" s="310"/>
      <c r="O61" s="310"/>
      <c r="P61" s="265">
        <f t="shared" si="4"/>
        <v>0</v>
      </c>
      <c r="Q61" s="4"/>
    </row>
    <row r="62" spans="1:17" s="28" customFormat="1" ht="14.25" outlineLevel="1" x14ac:dyDescent="0.2">
      <c r="A62" s="570"/>
      <c r="B62" s="287">
        <v>25</v>
      </c>
      <c r="C62" s="268" t="s">
        <v>20</v>
      </c>
      <c r="D62" s="266" t="s">
        <v>34</v>
      </c>
      <c r="E62" s="266"/>
      <c r="F62" s="272">
        <v>0</v>
      </c>
      <c r="G62" s="272">
        <v>0</v>
      </c>
      <c r="H62" s="309"/>
      <c r="I62" s="310"/>
      <c r="J62" s="310"/>
      <c r="K62" s="310"/>
      <c r="L62" s="310"/>
      <c r="M62" s="310"/>
      <c r="N62" s="310"/>
      <c r="O62" s="310"/>
      <c r="P62" s="265">
        <f t="shared" si="4"/>
        <v>0</v>
      </c>
      <c r="Q62" s="4"/>
    </row>
    <row r="63" spans="1:17" s="28" customFormat="1" ht="15" outlineLevel="1" x14ac:dyDescent="0.2">
      <c r="A63" s="570"/>
      <c r="B63" s="287"/>
      <c r="C63" s="269" t="s">
        <v>255</v>
      </c>
      <c r="D63" s="266" t="s">
        <v>254</v>
      </c>
      <c r="E63" s="266"/>
      <c r="F63" s="272"/>
      <c r="G63" s="272"/>
      <c r="H63" s="309"/>
      <c r="I63" s="310"/>
      <c r="J63" s="310"/>
      <c r="K63" s="310"/>
      <c r="L63" s="310"/>
      <c r="M63" s="310"/>
      <c r="N63" s="310"/>
      <c r="O63" s="310"/>
      <c r="P63" s="265"/>
      <c r="Q63" s="4"/>
    </row>
    <row r="64" spans="1:17" s="28" customFormat="1" ht="15" outlineLevel="1" x14ac:dyDescent="0.2">
      <c r="A64" s="570"/>
      <c r="B64" s="287"/>
      <c r="C64" s="559"/>
      <c r="D64" s="559"/>
      <c r="E64" s="281"/>
      <c r="F64" s="272"/>
      <c r="G64" s="272"/>
      <c r="H64" s="309"/>
      <c r="I64" s="310"/>
      <c r="J64" s="310"/>
      <c r="K64" s="310"/>
      <c r="L64" s="310"/>
      <c r="M64" s="310"/>
      <c r="N64" s="310"/>
      <c r="O64" s="310"/>
      <c r="P64" s="265"/>
      <c r="Q64" s="4"/>
    </row>
    <row r="65" spans="1:17" s="28" customFormat="1" ht="15" outlineLevel="1" x14ac:dyDescent="0.2">
      <c r="A65" s="570"/>
      <c r="B65" s="287"/>
      <c r="C65" s="559"/>
      <c r="D65" s="559"/>
      <c r="E65" s="281"/>
      <c r="F65" s="272"/>
      <c r="G65" s="272"/>
      <c r="H65" s="309"/>
      <c r="I65" s="310"/>
      <c r="J65" s="310"/>
      <c r="K65" s="310"/>
      <c r="L65" s="310"/>
      <c r="M65" s="310"/>
      <c r="N65" s="310"/>
      <c r="O65" s="310"/>
      <c r="P65" s="265"/>
      <c r="Q65" s="4"/>
    </row>
    <row r="66" spans="1:17" s="28" customFormat="1" ht="15" outlineLevel="1" x14ac:dyDescent="0.2">
      <c r="A66" s="570"/>
      <c r="B66" s="287"/>
      <c r="C66" s="568"/>
      <c r="D66" s="568"/>
      <c r="E66" s="387"/>
      <c r="F66" s="313"/>
      <c r="G66" s="313"/>
      <c r="H66" s="309"/>
      <c r="I66" s="310"/>
      <c r="J66" s="310"/>
      <c r="K66" s="310"/>
      <c r="L66" s="310"/>
      <c r="M66" s="310"/>
      <c r="N66" s="310"/>
      <c r="O66" s="310"/>
      <c r="P66" s="265"/>
      <c r="Q66" s="4"/>
    </row>
    <row r="67" spans="1:17" s="28" customFormat="1" ht="15" x14ac:dyDescent="0.2">
      <c r="A67" s="570"/>
      <c r="B67" s="388"/>
      <c r="C67" s="573" t="s">
        <v>221</v>
      </c>
      <c r="D67" s="573"/>
      <c r="E67" s="389"/>
      <c r="F67" s="390"/>
      <c r="G67" s="390"/>
      <c r="H67" s="391">
        <f>SUM(G22*H22,G23*H23,G24*H24,G25*H25,G26*H26,G27*H27,G29*H29,G54*H54)</f>
        <v>269539.35711578582</v>
      </c>
      <c r="I67" s="391">
        <f>SUM(G34*I34,G35*I35,G36*I36,G37*I37,G38*I38)</f>
        <v>197509.8665784325</v>
      </c>
      <c r="J67" s="392"/>
      <c r="K67" s="389"/>
      <c r="L67" s="389"/>
      <c r="M67" s="389"/>
      <c r="N67" s="391"/>
      <c r="O67" s="389"/>
      <c r="P67" s="393">
        <f>SUM(H67:O67)</f>
        <v>467049.22369421832</v>
      </c>
      <c r="Q67" s="4"/>
    </row>
    <row r="68" spans="1:17" s="28" customFormat="1" ht="15" x14ac:dyDescent="0.2">
      <c r="A68" s="570"/>
      <c r="B68" s="288"/>
      <c r="C68" s="559" t="s">
        <v>319</v>
      </c>
      <c r="D68" s="559"/>
      <c r="E68" s="282"/>
      <c r="F68" s="280"/>
      <c r="G68" s="280"/>
      <c r="H68" s="282"/>
      <c r="I68" s="282"/>
      <c r="J68" s="283">
        <f>SUM(E34*F34*J34,E35*F35*J35,E36*F36*J36,E37*F37*J37,E38*F38*J38,E45*F45*J45,E46*F46*J46,E47*F47*J47,E48*F48*J48)</f>
        <v>180.82460129163337</v>
      </c>
      <c r="K68" s="283"/>
      <c r="L68" s="283"/>
      <c r="M68" s="283"/>
      <c r="N68" s="282"/>
      <c r="O68" s="282"/>
      <c r="P68" s="289">
        <f>SUM(H68:O68)</f>
        <v>180.82460129163337</v>
      </c>
      <c r="Q68" s="4"/>
    </row>
    <row r="69" spans="1:17" s="28" customFormat="1" ht="15" x14ac:dyDescent="0.2">
      <c r="A69" s="570"/>
      <c r="B69" s="288"/>
      <c r="C69" s="559" t="s">
        <v>262</v>
      </c>
      <c r="D69" s="559"/>
      <c r="E69" s="282"/>
      <c r="F69" s="280"/>
      <c r="G69" s="280"/>
      <c r="H69" s="282"/>
      <c r="I69" s="282"/>
      <c r="J69" s="283">
        <f>J68-(E36*F36*J36)</f>
        <v>180.82460129163337</v>
      </c>
      <c r="K69" s="282"/>
      <c r="L69" s="282"/>
      <c r="M69" s="282"/>
      <c r="N69" s="282"/>
      <c r="O69" s="282"/>
      <c r="P69" s="289"/>
      <c r="Q69" s="4"/>
    </row>
    <row r="70" spans="1:17" s="28" customFormat="1" ht="15" x14ac:dyDescent="0.2">
      <c r="A70" s="570"/>
      <c r="B70" s="290"/>
      <c r="C70" s="574"/>
      <c r="D70" s="574"/>
      <c r="E70" s="275"/>
      <c r="F70" s="273"/>
      <c r="G70" s="273"/>
      <c r="H70" s="273"/>
      <c r="I70" s="273"/>
      <c r="J70" s="273"/>
      <c r="K70" s="275"/>
      <c r="L70" s="275"/>
      <c r="M70" s="275"/>
      <c r="N70" s="275"/>
      <c r="O70" s="275"/>
      <c r="P70" s="291"/>
      <c r="Q70" s="4"/>
    </row>
    <row r="71" spans="1:17" s="6" customFormat="1" ht="15" x14ac:dyDescent="0.2">
      <c r="A71" s="570"/>
      <c r="B71" s="290"/>
      <c r="C71" s="557" t="s">
        <v>321</v>
      </c>
      <c r="D71" s="557"/>
      <c r="E71" s="266"/>
      <c r="F71" s="277"/>
      <c r="G71" s="266"/>
      <c r="H71" s="278">
        <f>'3.  Distribution Rates'!E33</f>
        <v>7.9000000000000008E-3</v>
      </c>
      <c r="I71" s="278">
        <f>'3.  Distribution Rates'!E34</f>
        <v>1.6999999999999999E-3</v>
      </c>
      <c r="J71" s="278">
        <f>'3.  Distribution Rates'!E35</f>
        <v>2.8342000000000005</v>
      </c>
      <c r="K71" s="278">
        <f>'3.  Distribution Rates'!E36</f>
        <v>0.75170000000000003</v>
      </c>
      <c r="L71" s="278">
        <f>'3.  Distribution Rates'!E37</f>
        <v>9.7499999999999989E-2</v>
      </c>
      <c r="M71" s="278">
        <f>'3.  Distribution Rates'!E38</f>
        <v>1.6999999999999999E-3</v>
      </c>
      <c r="N71" s="278">
        <f>'3.  Distribution Rates'!E39</f>
        <v>1.8872</v>
      </c>
      <c r="O71" s="278"/>
      <c r="P71" s="292"/>
      <c r="Q71" s="144"/>
    </row>
    <row r="72" spans="1:17" s="28" customFormat="1" ht="15" x14ac:dyDescent="0.2">
      <c r="A72" s="570"/>
      <c r="B72" s="290"/>
      <c r="C72" s="574" t="s">
        <v>63</v>
      </c>
      <c r="D72" s="574"/>
      <c r="E72" s="275"/>
      <c r="F72" s="277"/>
      <c r="G72" s="266"/>
      <c r="H72" s="279">
        <f>H67*H71</f>
        <v>2129.360921214708</v>
      </c>
      <c r="I72" s="279">
        <f>I67*I71</f>
        <v>335.7667731833352</v>
      </c>
      <c r="J72" s="279">
        <f>J68*J71</f>
        <v>512.49308498074743</v>
      </c>
      <c r="K72" s="279">
        <f>K68*K71</f>
        <v>0</v>
      </c>
      <c r="L72" s="279">
        <f>L68*L71</f>
        <v>0</v>
      </c>
      <c r="M72" s="279">
        <f>M68*M71</f>
        <v>0</v>
      </c>
      <c r="N72" s="279">
        <f>N67*N71</f>
        <v>0</v>
      </c>
      <c r="O72" s="275"/>
      <c r="P72" s="293">
        <f>SUM(H72:O72)</f>
        <v>2977.6207793787908</v>
      </c>
      <c r="Q72" s="4"/>
    </row>
    <row r="73" spans="1:17" s="28" customFormat="1" ht="15" x14ac:dyDescent="0.2">
      <c r="A73" s="570"/>
      <c r="B73" s="290"/>
      <c r="C73" s="557" t="s">
        <v>64</v>
      </c>
      <c r="D73" s="557"/>
      <c r="E73" s="275"/>
      <c r="F73" s="273"/>
      <c r="G73" s="273"/>
      <c r="H73" s="266">
        <f>H67*'6.  Persistence Rates'!$E$25</f>
        <v>269539.35711578582</v>
      </c>
      <c r="I73" s="266">
        <f>I67*'6.  Persistence Rates'!$E$25</f>
        <v>197509.8665784325</v>
      </c>
      <c r="J73" s="266">
        <f>J68*'6.  Persistence Rates'!M25</f>
        <v>141.24496753252046</v>
      </c>
      <c r="K73" s="275">
        <f>K68*'6.  Persistence Rates'!M25</f>
        <v>0</v>
      </c>
      <c r="L73" s="275">
        <f>L68*'6.  Persistence Rates'!M25</f>
        <v>0</v>
      </c>
      <c r="M73" s="275">
        <f>M68*'6.  Persistence Rates'!M25</f>
        <v>0</v>
      </c>
      <c r="N73" s="275">
        <f>N67*'6.  Persistence Rates'!E25</f>
        <v>0</v>
      </c>
      <c r="O73" s="275"/>
      <c r="P73" s="291"/>
      <c r="Q73" s="4"/>
    </row>
    <row r="74" spans="1:17" s="28" customFormat="1" ht="15" x14ac:dyDescent="0.2">
      <c r="A74" s="570"/>
      <c r="B74" s="290"/>
      <c r="C74" s="557" t="s">
        <v>65</v>
      </c>
      <c r="D74" s="557"/>
      <c r="E74" s="275"/>
      <c r="F74" s="273"/>
      <c r="G74" s="273"/>
      <c r="H74" s="266">
        <f>H67*'6.  Persistence Rates'!$F$25</f>
        <v>269539.35711578582</v>
      </c>
      <c r="I74" s="266">
        <f>I67*'6.  Persistence Rates'!$F$25</f>
        <v>197509.8665784325</v>
      </c>
      <c r="J74" s="266">
        <f>J69*'6.  Persistence Rates'!N25</f>
        <v>141.24496753252046</v>
      </c>
      <c r="K74" s="275">
        <f>K68*'6.  Persistence Rates'!N25</f>
        <v>0</v>
      </c>
      <c r="L74" s="275">
        <f>L68*'6.  Persistence Rates'!N25</f>
        <v>0</v>
      </c>
      <c r="M74" s="275">
        <f>M68*'6.  Persistence Rates'!N25</f>
        <v>0</v>
      </c>
      <c r="N74" s="275">
        <f>N67*'6.  Persistence Rates'!F25</f>
        <v>0</v>
      </c>
      <c r="O74" s="275"/>
      <c r="P74" s="291"/>
      <c r="Q74" s="4"/>
    </row>
    <row r="75" spans="1:17" s="28" customFormat="1" ht="15" x14ac:dyDescent="0.2">
      <c r="A75" s="570"/>
      <c r="B75" s="290"/>
      <c r="C75" s="557" t="s">
        <v>66</v>
      </c>
      <c r="D75" s="557"/>
      <c r="E75" s="275"/>
      <c r="F75" s="273"/>
      <c r="G75" s="273"/>
      <c r="H75" s="266">
        <f>H67*'6.  Persistence Rates'!$G$25</f>
        <v>229552.74919201538</v>
      </c>
      <c r="I75" s="266">
        <f>I67*'6.  Persistence Rates'!$G$25</f>
        <v>168208.95230580788</v>
      </c>
      <c r="J75" s="266">
        <f>J69*'6.  Persistence Rates'!O25</f>
        <v>117.18675877698128</v>
      </c>
      <c r="K75" s="275">
        <f>K68*'6.  Persistence Rates'!O25</f>
        <v>0</v>
      </c>
      <c r="L75" s="275">
        <f>L68*'6.  Persistence Rates'!O25</f>
        <v>0</v>
      </c>
      <c r="M75" s="275">
        <f>M68*'6.  Persistence Rates'!O25</f>
        <v>0</v>
      </c>
      <c r="N75" s="275">
        <f>N67*'6.  Persistence Rates'!G25</f>
        <v>0</v>
      </c>
      <c r="O75" s="275"/>
      <c r="P75" s="291"/>
      <c r="Q75" s="4"/>
    </row>
    <row r="76" spans="1:17" s="28" customFormat="1" ht="15" x14ac:dyDescent="0.2">
      <c r="A76" s="260"/>
      <c r="B76" s="290"/>
      <c r="C76" s="276" t="s">
        <v>423</v>
      </c>
      <c r="D76" s="276"/>
      <c r="E76" s="275"/>
      <c r="F76" s="273"/>
      <c r="G76" s="273"/>
      <c r="H76" s="272">
        <f>H75*'[2]2011'!$AV$12/'[2]2011'!$AU$12</f>
        <v>223168.60723368829</v>
      </c>
      <c r="I76" s="272">
        <f>I75*'[2]2011'!$AV$12/'[2]2011'!$AU$12</f>
        <v>163530.85616467439</v>
      </c>
      <c r="J76" s="272">
        <f>J75*'[2]2011'!$R$12/'[2]2011'!$Q$12</f>
        <v>116.33545036993407</v>
      </c>
      <c r="K76" s="272"/>
      <c r="L76" s="272"/>
      <c r="M76" s="272"/>
      <c r="N76" s="272"/>
      <c r="O76" s="275"/>
      <c r="P76" s="291"/>
      <c r="Q76" s="4"/>
    </row>
    <row r="77" spans="1:17" s="28" customFormat="1" ht="15" x14ac:dyDescent="0.2">
      <c r="A77" s="260"/>
      <c r="B77" s="290"/>
      <c r="C77" s="276" t="s">
        <v>424</v>
      </c>
      <c r="D77" s="276"/>
      <c r="E77" s="275"/>
      <c r="F77" s="273"/>
      <c r="G77" s="273"/>
      <c r="H77" s="272"/>
      <c r="I77" s="272"/>
      <c r="J77" s="272"/>
      <c r="K77" s="272"/>
      <c r="L77" s="272"/>
      <c r="M77" s="272"/>
      <c r="N77" s="272"/>
      <c r="O77" s="275"/>
      <c r="P77" s="291"/>
      <c r="Q77" s="4"/>
    </row>
    <row r="78" spans="1:17" s="28" customFormat="1" ht="15" x14ac:dyDescent="0.2">
      <c r="A78" s="260"/>
      <c r="B78" s="290"/>
      <c r="C78" s="276" t="s">
        <v>425</v>
      </c>
      <c r="D78" s="276"/>
      <c r="E78" s="275"/>
      <c r="F78" s="273"/>
      <c r="G78" s="273"/>
      <c r="H78" s="272"/>
      <c r="I78" s="272"/>
      <c r="J78" s="272"/>
      <c r="K78" s="272"/>
      <c r="L78" s="272"/>
      <c r="M78" s="272"/>
      <c r="N78" s="272"/>
      <c r="O78" s="275"/>
      <c r="P78" s="291"/>
      <c r="Q78" s="4"/>
    </row>
    <row r="79" spans="1:17" s="28" customFormat="1" ht="15" x14ac:dyDescent="0.2">
      <c r="A79" s="260"/>
      <c r="B79" s="290"/>
      <c r="C79" s="276" t="s">
        <v>426</v>
      </c>
      <c r="D79" s="276"/>
      <c r="E79" s="275"/>
      <c r="F79" s="273"/>
      <c r="G79" s="273"/>
      <c r="H79" s="272"/>
      <c r="I79" s="272"/>
      <c r="J79" s="272"/>
      <c r="K79" s="272"/>
      <c r="L79" s="272"/>
      <c r="M79" s="272"/>
      <c r="N79" s="272"/>
      <c r="O79" s="275"/>
      <c r="P79" s="291"/>
      <c r="Q79" s="4"/>
    </row>
    <row r="80" spans="1:17" s="28" customFormat="1" ht="15" x14ac:dyDescent="0.2">
      <c r="A80" s="260"/>
      <c r="B80" s="290"/>
      <c r="C80" s="276" t="s">
        <v>427</v>
      </c>
      <c r="D80" s="276"/>
      <c r="E80" s="275"/>
      <c r="F80" s="273"/>
      <c r="G80" s="273"/>
      <c r="H80" s="272"/>
      <c r="I80" s="272"/>
      <c r="J80" s="272"/>
      <c r="K80" s="272"/>
      <c r="L80" s="272"/>
      <c r="M80" s="272"/>
      <c r="N80" s="272"/>
      <c r="O80" s="275"/>
      <c r="P80" s="291"/>
      <c r="Q80" s="4"/>
    </row>
    <row r="81" spans="1:17" x14ac:dyDescent="0.25">
      <c r="B81" s="431"/>
      <c r="C81" s="295" t="s">
        <v>428</v>
      </c>
      <c r="D81" s="432"/>
      <c r="E81" s="432"/>
      <c r="F81" s="433"/>
      <c r="G81" s="433"/>
      <c r="H81" s="435"/>
      <c r="I81" s="435"/>
      <c r="J81" s="435"/>
      <c r="K81" s="435"/>
      <c r="L81" s="435"/>
      <c r="M81" s="435"/>
      <c r="N81" s="435"/>
      <c r="O81" s="354"/>
      <c r="P81" s="434"/>
      <c r="Q81" s="148"/>
    </row>
    <row r="82" spans="1:17" x14ac:dyDescent="0.25">
      <c r="B82" s="72"/>
      <c r="C82" s="276"/>
      <c r="D82" s="146"/>
      <c r="E82" s="146"/>
      <c r="F82" s="147"/>
      <c r="G82" s="147"/>
      <c r="H82" s="69"/>
      <c r="I82" s="69"/>
      <c r="J82" s="69"/>
      <c r="K82" s="69"/>
      <c r="L82" s="69"/>
      <c r="M82" s="69"/>
      <c r="N82" s="69"/>
      <c r="O82" s="69"/>
      <c r="P82" s="69"/>
      <c r="Q82" s="148"/>
    </row>
    <row r="83" spans="1:17" x14ac:dyDescent="0.25">
      <c r="B83" s="72"/>
      <c r="C83" s="145"/>
      <c r="D83" s="72"/>
      <c r="E83" s="72"/>
      <c r="F83" s="69"/>
      <c r="G83" s="69"/>
      <c r="H83" s="69"/>
      <c r="I83" s="69"/>
      <c r="J83" s="69"/>
      <c r="K83" s="69"/>
      <c r="L83" s="69"/>
      <c r="M83" s="69"/>
      <c r="N83" s="69"/>
      <c r="O83" s="69"/>
      <c r="P83" s="69"/>
      <c r="Q83" s="69"/>
    </row>
    <row r="84" spans="1:17" x14ac:dyDescent="0.25">
      <c r="B84" s="560" t="s">
        <v>358</v>
      </c>
      <c r="C84" s="560"/>
      <c r="D84" s="560"/>
      <c r="E84" s="560"/>
      <c r="F84" s="560"/>
      <c r="G84" s="560"/>
      <c r="H84" s="560"/>
      <c r="I84" s="560"/>
      <c r="J84" s="560"/>
      <c r="K84" s="560"/>
      <c r="L84" s="560"/>
      <c r="M84" s="560"/>
      <c r="N84" s="560"/>
      <c r="O84" s="560"/>
      <c r="P84" s="560"/>
      <c r="Q84" s="69"/>
    </row>
    <row r="85" spans="1:17" ht="18" x14ac:dyDescent="0.25">
      <c r="B85" s="149"/>
      <c r="C85" s="150"/>
      <c r="D85" s="149"/>
      <c r="E85" s="149"/>
      <c r="F85" s="104"/>
      <c r="G85" s="149"/>
      <c r="H85" s="149"/>
      <c r="I85" s="149"/>
      <c r="J85" s="149"/>
      <c r="K85" s="149"/>
      <c r="L85" s="149"/>
      <c r="M85" s="149"/>
      <c r="N85" s="149"/>
      <c r="O85" s="149"/>
      <c r="P85" s="149"/>
      <c r="Q85" s="69"/>
    </row>
    <row r="86" spans="1:17" ht="45" x14ac:dyDescent="0.25">
      <c r="B86" s="564" t="s">
        <v>59</v>
      </c>
      <c r="C86" s="566" t="s">
        <v>0</v>
      </c>
      <c r="D86" s="566" t="s">
        <v>45</v>
      </c>
      <c r="E86" s="566" t="s">
        <v>205</v>
      </c>
      <c r="F86" s="285" t="s">
        <v>46</v>
      </c>
      <c r="G86" s="285" t="s">
        <v>202</v>
      </c>
      <c r="H86" s="561" t="s">
        <v>60</v>
      </c>
      <c r="I86" s="562"/>
      <c r="J86" s="562"/>
      <c r="K86" s="562"/>
      <c r="L86" s="562"/>
      <c r="M86" s="562"/>
      <c r="N86" s="562"/>
      <c r="O86" s="562"/>
      <c r="P86" s="563"/>
      <c r="Q86" s="69"/>
    </row>
    <row r="87" spans="1:17" ht="45" x14ac:dyDescent="0.25">
      <c r="B87" s="565"/>
      <c r="C87" s="567"/>
      <c r="D87" s="567"/>
      <c r="E87" s="567"/>
      <c r="F87" s="141" t="s">
        <v>94</v>
      </c>
      <c r="G87" s="141" t="s">
        <v>95</v>
      </c>
      <c r="H87" s="141" t="s">
        <v>38</v>
      </c>
      <c r="I87" s="141" t="s">
        <v>40</v>
      </c>
      <c r="J87" s="141" t="s">
        <v>109</v>
      </c>
      <c r="K87" s="141" t="s">
        <v>110</v>
      </c>
      <c r="L87" s="141" t="s">
        <v>41</v>
      </c>
      <c r="M87" s="141" t="s">
        <v>42</v>
      </c>
      <c r="N87" s="141" t="s">
        <v>43</v>
      </c>
      <c r="O87" s="141" t="s">
        <v>106</v>
      </c>
      <c r="P87" s="414" t="s">
        <v>35</v>
      </c>
      <c r="Q87" s="69"/>
    </row>
    <row r="88" spans="1:17" s="21" customFormat="1" ht="19.5" customHeight="1" outlineLevel="1" x14ac:dyDescent="0.25">
      <c r="A88" s="48"/>
      <c r="B88" s="408"/>
      <c r="C88" s="571" t="s">
        <v>1</v>
      </c>
      <c r="D88" s="571"/>
      <c r="E88" s="409"/>
      <c r="F88" s="410"/>
      <c r="G88" s="410"/>
      <c r="H88" s="410"/>
      <c r="I88" s="410"/>
      <c r="J88" s="410"/>
      <c r="K88" s="410"/>
      <c r="L88" s="410"/>
      <c r="M88" s="410"/>
      <c r="N88" s="410"/>
      <c r="O88" s="410"/>
      <c r="P88" s="411"/>
      <c r="Q88" s="143"/>
    </row>
    <row r="89" spans="1:17" ht="15" outlineLevel="1" x14ac:dyDescent="0.25">
      <c r="A89" s="570"/>
      <c r="B89" s="287">
        <v>1</v>
      </c>
      <c r="C89" s="268" t="s">
        <v>2</v>
      </c>
      <c r="D89" s="266" t="s">
        <v>34</v>
      </c>
      <c r="E89" s="266"/>
      <c r="F89" s="312">
        <f>'[2]2012'!$N$4*1000</f>
        <v>0.5714598779166965</v>
      </c>
      <c r="G89" s="312">
        <f>'[2]2012'!$AR$4*1000</f>
        <v>1014.6599367938718</v>
      </c>
      <c r="H89" s="309">
        <v>1</v>
      </c>
      <c r="I89" s="310"/>
      <c r="J89" s="310"/>
      <c r="K89" s="310"/>
      <c r="L89" s="310"/>
      <c r="M89" s="310"/>
      <c r="N89" s="310"/>
      <c r="O89" s="310"/>
      <c r="P89" s="265">
        <f>SUM(H89:O89)</f>
        <v>1</v>
      </c>
      <c r="Q89" s="69"/>
    </row>
    <row r="90" spans="1:17" ht="15" outlineLevel="1" x14ac:dyDescent="0.25">
      <c r="A90" s="570"/>
      <c r="B90" s="287">
        <v>2</v>
      </c>
      <c r="C90" s="268" t="s">
        <v>3</v>
      </c>
      <c r="D90" s="266" t="s">
        <v>34</v>
      </c>
      <c r="E90" s="266"/>
      <c r="F90" s="312">
        <f>'[2]2012'!$N$5*1000</f>
        <v>1.3958494016686132</v>
      </c>
      <c r="G90" s="312">
        <f>'[2]2012'!$AR$5*1000</f>
        <v>10483.589038885844</v>
      </c>
      <c r="H90" s="309">
        <v>1</v>
      </c>
      <c r="I90" s="310"/>
      <c r="J90" s="310"/>
      <c r="K90" s="310"/>
      <c r="L90" s="310"/>
      <c r="M90" s="310"/>
      <c r="N90" s="310"/>
      <c r="O90" s="310"/>
      <c r="P90" s="265">
        <f t="shared" ref="P90:P97" si="5">SUM(H90:O90)</f>
        <v>1</v>
      </c>
      <c r="Q90" s="69"/>
    </row>
    <row r="91" spans="1:17" ht="15" outlineLevel="1" x14ac:dyDescent="0.25">
      <c r="A91" s="570"/>
      <c r="B91" s="287">
        <v>3</v>
      </c>
      <c r="C91" s="268" t="s">
        <v>4</v>
      </c>
      <c r="D91" s="266" t="s">
        <v>34</v>
      </c>
      <c r="E91" s="266"/>
      <c r="F91" s="312">
        <f>'[2]2012'!$N$8*1000 + '[2]2012'!$N$13*1000</f>
        <v>37.493585623395475</v>
      </c>
      <c r="G91" s="312">
        <f>'[2]2012'!$AR$8*1000 + '[2]2012'!$AR$13*1000</f>
        <v>60605.281190566522</v>
      </c>
      <c r="H91" s="309">
        <v>1</v>
      </c>
      <c r="I91" s="310"/>
      <c r="J91" s="310"/>
      <c r="K91" s="310"/>
      <c r="L91" s="310"/>
      <c r="M91" s="310"/>
      <c r="N91" s="310"/>
      <c r="O91" s="310"/>
      <c r="P91" s="265">
        <f t="shared" si="5"/>
        <v>1</v>
      </c>
      <c r="Q91" s="69"/>
    </row>
    <row r="92" spans="1:17" ht="15" outlineLevel="1" x14ac:dyDescent="0.25">
      <c r="A92" s="570"/>
      <c r="B92" s="287">
        <v>4</v>
      </c>
      <c r="C92" s="268" t="s">
        <v>5</v>
      </c>
      <c r="D92" s="266" t="s">
        <v>34</v>
      </c>
      <c r="E92" s="266"/>
      <c r="F92" s="312">
        <f>'[2]2012'!$N$7*1000 + '[2]2012'!$N$15*1000</f>
        <v>0.55947461519804631</v>
      </c>
      <c r="G92" s="312">
        <f>'[2]2012'!$AR$7*1000 + '[2]2012'!$AR$15*1000</f>
        <v>3798.8851653157499</v>
      </c>
      <c r="H92" s="309">
        <v>1</v>
      </c>
      <c r="I92" s="310"/>
      <c r="J92" s="310"/>
      <c r="K92" s="310"/>
      <c r="L92" s="310"/>
      <c r="M92" s="310"/>
      <c r="N92" s="310"/>
      <c r="O92" s="310"/>
      <c r="P92" s="265">
        <f t="shared" si="5"/>
        <v>1</v>
      </c>
      <c r="Q92" s="69"/>
    </row>
    <row r="93" spans="1:17" ht="15" outlineLevel="1" x14ac:dyDescent="0.25">
      <c r="A93" s="570"/>
      <c r="B93" s="287">
        <v>5</v>
      </c>
      <c r="C93" s="268" t="s">
        <v>6</v>
      </c>
      <c r="D93" s="266" t="s">
        <v>34</v>
      </c>
      <c r="E93" s="266"/>
      <c r="F93" s="312">
        <f>'[2]2012'!$N$6*1000 + '[2]2012'!$N$14*1000</f>
        <v>3.6036830766329246</v>
      </c>
      <c r="G93" s="312">
        <f>'[2]2012'!$AR$6*1000 + '[2]2012'!$AR$14*1000</f>
        <v>65737.369783319591</v>
      </c>
      <c r="H93" s="309">
        <v>1</v>
      </c>
      <c r="I93" s="310"/>
      <c r="J93" s="310"/>
      <c r="K93" s="310"/>
      <c r="L93" s="310"/>
      <c r="M93" s="310"/>
      <c r="N93" s="310"/>
      <c r="O93" s="310"/>
      <c r="P93" s="265">
        <f t="shared" si="5"/>
        <v>1</v>
      </c>
      <c r="Q93" s="69"/>
    </row>
    <row r="94" spans="1:17" ht="15" outlineLevel="1" x14ac:dyDescent="0.25">
      <c r="A94" s="570"/>
      <c r="B94" s="287">
        <v>6</v>
      </c>
      <c r="C94" s="268" t="s">
        <v>7</v>
      </c>
      <c r="D94" s="266" t="s">
        <v>34</v>
      </c>
      <c r="E94" s="266"/>
      <c r="F94" s="312">
        <v>0</v>
      </c>
      <c r="G94" s="312">
        <v>0</v>
      </c>
      <c r="H94" s="309">
        <v>1</v>
      </c>
      <c r="I94" s="310"/>
      <c r="J94" s="310"/>
      <c r="K94" s="310"/>
      <c r="L94" s="310"/>
      <c r="M94" s="310"/>
      <c r="N94" s="310"/>
      <c r="O94" s="310"/>
      <c r="P94" s="265">
        <f t="shared" si="5"/>
        <v>1</v>
      </c>
      <c r="Q94" s="69"/>
    </row>
    <row r="95" spans="1:17" ht="28.5" outlineLevel="1" x14ac:dyDescent="0.25">
      <c r="A95" s="570"/>
      <c r="B95" s="287">
        <v>7</v>
      </c>
      <c r="C95" s="268" t="s">
        <v>33</v>
      </c>
      <c r="D95" s="266" t="s">
        <v>34</v>
      </c>
      <c r="E95" s="266"/>
      <c r="F95" s="312"/>
      <c r="G95" s="312"/>
      <c r="H95" s="309">
        <v>1</v>
      </c>
      <c r="I95" s="310"/>
      <c r="J95" s="310"/>
      <c r="K95" s="310"/>
      <c r="L95" s="310"/>
      <c r="M95" s="310"/>
      <c r="N95" s="310"/>
      <c r="O95" s="310"/>
      <c r="P95" s="265">
        <f t="shared" si="5"/>
        <v>1</v>
      </c>
      <c r="Q95" s="69"/>
    </row>
    <row r="96" spans="1:17" ht="15" outlineLevel="1" x14ac:dyDescent="0.25">
      <c r="A96" s="570"/>
      <c r="B96" s="287">
        <v>8</v>
      </c>
      <c r="C96" s="268" t="s">
        <v>26</v>
      </c>
      <c r="D96" s="266" t="s">
        <v>34</v>
      </c>
      <c r="E96" s="266"/>
      <c r="F96" s="312"/>
      <c r="G96" s="312"/>
      <c r="H96" s="309">
        <v>1</v>
      </c>
      <c r="I96" s="310"/>
      <c r="J96" s="310"/>
      <c r="K96" s="310"/>
      <c r="L96" s="310"/>
      <c r="M96" s="310"/>
      <c r="N96" s="310"/>
      <c r="O96" s="310"/>
      <c r="P96" s="265">
        <f t="shared" si="5"/>
        <v>1</v>
      </c>
      <c r="Q96" s="69"/>
    </row>
    <row r="97" spans="1:19" ht="15" outlineLevel="1" x14ac:dyDescent="0.25">
      <c r="A97" s="570"/>
      <c r="B97" s="287">
        <v>9</v>
      </c>
      <c r="C97" s="268" t="s">
        <v>8</v>
      </c>
      <c r="D97" s="266" t="s">
        <v>34</v>
      </c>
      <c r="E97" s="266"/>
      <c r="F97" s="312">
        <v>0</v>
      </c>
      <c r="G97" s="312">
        <v>0</v>
      </c>
      <c r="H97" s="309">
        <v>1</v>
      </c>
      <c r="I97" s="310"/>
      <c r="J97" s="310"/>
      <c r="K97" s="310"/>
      <c r="L97" s="310"/>
      <c r="M97" s="310"/>
      <c r="N97" s="310"/>
      <c r="O97" s="310"/>
      <c r="P97" s="265">
        <f t="shared" si="5"/>
        <v>1</v>
      </c>
      <c r="Q97" s="69"/>
    </row>
    <row r="98" spans="1:19" ht="15" outlineLevel="1" x14ac:dyDescent="0.25">
      <c r="A98" s="570"/>
      <c r="B98" s="287"/>
      <c r="C98" s="269" t="s">
        <v>256</v>
      </c>
      <c r="D98" s="266" t="s">
        <v>254</v>
      </c>
      <c r="E98" s="266"/>
      <c r="F98" s="312"/>
      <c r="G98" s="312"/>
      <c r="H98" s="309"/>
      <c r="I98" s="310"/>
      <c r="J98" s="310"/>
      <c r="K98" s="310"/>
      <c r="L98" s="310"/>
      <c r="M98" s="310"/>
      <c r="N98" s="310"/>
      <c r="O98" s="310"/>
      <c r="P98" s="265"/>
      <c r="Q98" s="69"/>
    </row>
    <row r="99" spans="1:19" ht="15" outlineLevel="1" x14ac:dyDescent="0.25">
      <c r="A99" s="570"/>
      <c r="B99" s="287"/>
      <c r="C99" s="559"/>
      <c r="D99" s="559"/>
      <c r="E99" s="281"/>
      <c r="F99" s="312"/>
      <c r="G99" s="312"/>
      <c r="H99" s="309"/>
      <c r="I99" s="310"/>
      <c r="J99" s="310"/>
      <c r="K99" s="310"/>
      <c r="L99" s="310"/>
      <c r="M99" s="310"/>
      <c r="N99" s="310"/>
      <c r="O99" s="310"/>
      <c r="P99" s="265"/>
      <c r="Q99" s="69"/>
    </row>
    <row r="100" spans="1:19" ht="15" outlineLevel="1" x14ac:dyDescent="0.25">
      <c r="A100" s="570"/>
      <c r="B100" s="287"/>
      <c r="C100" s="559"/>
      <c r="D100" s="559"/>
      <c r="E100" s="281"/>
      <c r="F100" s="312"/>
      <c r="G100" s="312"/>
      <c r="H100" s="309"/>
      <c r="I100" s="310"/>
      <c r="J100" s="310"/>
      <c r="K100" s="310"/>
      <c r="L100" s="310"/>
      <c r="M100" s="310"/>
      <c r="N100" s="310"/>
      <c r="O100" s="310"/>
      <c r="P100" s="265"/>
      <c r="Q100" s="69"/>
    </row>
    <row r="101" spans="1:19" s="21" customFormat="1" ht="18.75" customHeight="1" outlineLevel="1" x14ac:dyDescent="0.25">
      <c r="A101" s="570"/>
      <c r="B101" s="261"/>
      <c r="C101" s="569" t="s">
        <v>9</v>
      </c>
      <c r="D101" s="569"/>
      <c r="E101" s="262"/>
      <c r="F101" s="263"/>
      <c r="G101" s="263"/>
      <c r="H101" s="263"/>
      <c r="I101" s="263"/>
      <c r="J101" s="263"/>
      <c r="K101" s="263"/>
      <c r="L101" s="263"/>
      <c r="M101" s="263"/>
      <c r="N101" s="263"/>
      <c r="O101" s="263"/>
      <c r="P101" s="264"/>
      <c r="Q101" s="143"/>
      <c r="R101" s="28"/>
      <c r="S101" s="28"/>
    </row>
    <row r="102" spans="1:19" ht="15" outlineLevel="1" x14ac:dyDescent="0.25">
      <c r="A102" s="570"/>
      <c r="B102" s="152">
        <v>10</v>
      </c>
      <c r="C102" s="270" t="s">
        <v>27</v>
      </c>
      <c r="D102" s="266" t="s">
        <v>34</v>
      </c>
      <c r="E102" s="266">
        <v>12</v>
      </c>
      <c r="F102" s="312">
        <f>'[2]2012'!$N$3*1000</f>
        <v>163.65809847868829</v>
      </c>
      <c r="G102" s="312">
        <f>'[2]2012'!$AR$3*1000</f>
        <v>930251.36785126047</v>
      </c>
      <c r="H102" s="309"/>
      <c r="I102" s="311">
        <v>0.4</v>
      </c>
      <c r="J102" s="310">
        <v>0.6</v>
      </c>
      <c r="K102" s="310"/>
      <c r="L102" s="310"/>
      <c r="M102" s="310"/>
      <c r="N102" s="310"/>
      <c r="O102" s="310"/>
      <c r="P102" s="265">
        <f>SUM(H102:O102)</f>
        <v>1</v>
      </c>
      <c r="Q102" s="69"/>
    </row>
    <row r="103" spans="1:19" ht="15" outlineLevel="1" x14ac:dyDescent="0.25">
      <c r="A103" s="570"/>
      <c r="B103" s="152">
        <v>11</v>
      </c>
      <c r="C103" s="268" t="s">
        <v>25</v>
      </c>
      <c r="D103" s="266" t="s">
        <v>34</v>
      </c>
      <c r="E103" s="266">
        <v>12</v>
      </c>
      <c r="F103" s="312">
        <f>'[2]2012'!$N$2*1000</f>
        <v>29.559985862400239</v>
      </c>
      <c r="G103" s="312">
        <f>'[2]2012'!$AR$2*1000</f>
        <v>108872.85531537456</v>
      </c>
      <c r="H103" s="309"/>
      <c r="I103" s="311">
        <v>1</v>
      </c>
      <c r="J103" s="311"/>
      <c r="K103" s="310"/>
      <c r="L103" s="310"/>
      <c r="M103" s="310"/>
      <c r="N103" s="310"/>
      <c r="O103" s="310"/>
      <c r="P103" s="265">
        <f>SUM(H103:O103)</f>
        <v>1</v>
      </c>
      <c r="Q103" s="69"/>
    </row>
    <row r="104" spans="1:19" ht="15" outlineLevel="1" x14ac:dyDescent="0.25">
      <c r="A104" s="570"/>
      <c r="B104" s="152">
        <v>12</v>
      </c>
      <c r="C104" s="268" t="s">
        <v>28</v>
      </c>
      <c r="D104" s="266" t="s">
        <v>34</v>
      </c>
      <c r="E104" s="266">
        <v>3</v>
      </c>
      <c r="F104" s="312">
        <v>0</v>
      </c>
      <c r="G104" s="312">
        <v>0</v>
      </c>
      <c r="H104" s="309"/>
      <c r="I104" s="311"/>
      <c r="J104" s="311"/>
      <c r="K104" s="310"/>
      <c r="L104" s="310"/>
      <c r="M104" s="310"/>
      <c r="N104" s="310"/>
      <c r="O104" s="310"/>
      <c r="P104" s="265">
        <f t="shared" ref="P104:P109" si="6">SUM(H104:O104)</f>
        <v>0</v>
      </c>
      <c r="Q104" s="69"/>
    </row>
    <row r="105" spans="1:19" ht="15" outlineLevel="1" x14ac:dyDescent="0.25">
      <c r="A105" s="570"/>
      <c r="B105" s="152">
        <v>13</v>
      </c>
      <c r="C105" s="268" t="s">
        <v>29</v>
      </c>
      <c r="D105" s="266" t="s">
        <v>34</v>
      </c>
      <c r="E105" s="266">
        <v>12</v>
      </c>
      <c r="F105" s="312">
        <f>'[2]2012'!$N$10*1000 + '[2]2012'!$N$12*1000</f>
        <v>0.13177755015401807</v>
      </c>
      <c r="G105" s="312">
        <v>0</v>
      </c>
      <c r="H105" s="309"/>
      <c r="I105" s="311"/>
      <c r="J105" s="311"/>
      <c r="K105" s="310"/>
      <c r="L105" s="310"/>
      <c r="M105" s="310"/>
      <c r="N105" s="310"/>
      <c r="O105" s="310"/>
      <c r="P105" s="265">
        <f t="shared" si="6"/>
        <v>0</v>
      </c>
      <c r="Q105" s="69"/>
    </row>
    <row r="106" spans="1:19" ht="15" outlineLevel="1" x14ac:dyDescent="0.25">
      <c r="A106" s="570"/>
      <c r="B106" s="152">
        <v>14</v>
      </c>
      <c r="C106" s="268" t="s">
        <v>23</v>
      </c>
      <c r="D106" s="266" t="s">
        <v>34</v>
      </c>
      <c r="E106" s="266">
        <v>12</v>
      </c>
      <c r="F106" s="312">
        <v>0</v>
      </c>
      <c r="G106" s="312">
        <v>0</v>
      </c>
      <c r="H106" s="309"/>
      <c r="I106" s="311"/>
      <c r="J106" s="311"/>
      <c r="K106" s="310"/>
      <c r="L106" s="310"/>
      <c r="M106" s="310"/>
      <c r="N106" s="310"/>
      <c r="O106" s="310"/>
      <c r="P106" s="265">
        <f t="shared" si="6"/>
        <v>0</v>
      </c>
      <c r="Q106" s="69"/>
    </row>
    <row r="107" spans="1:19" ht="28.5" outlineLevel="1" x14ac:dyDescent="0.25">
      <c r="A107" s="570"/>
      <c r="B107" s="287">
        <v>15</v>
      </c>
      <c r="C107" s="268" t="s">
        <v>30</v>
      </c>
      <c r="D107" s="266" t="s">
        <v>34</v>
      </c>
      <c r="E107" s="266">
        <v>0</v>
      </c>
      <c r="F107" s="312">
        <v>0</v>
      </c>
      <c r="G107" s="312">
        <v>0</v>
      </c>
      <c r="H107" s="309"/>
      <c r="I107" s="311"/>
      <c r="J107" s="311"/>
      <c r="K107" s="310"/>
      <c r="L107" s="310"/>
      <c r="M107" s="310"/>
      <c r="N107" s="310"/>
      <c r="O107" s="310"/>
      <c r="P107" s="265">
        <f t="shared" si="6"/>
        <v>0</v>
      </c>
      <c r="Q107" s="69"/>
    </row>
    <row r="108" spans="1:19" ht="28.5" outlineLevel="1" x14ac:dyDescent="0.25">
      <c r="A108" s="570"/>
      <c r="B108" s="287">
        <v>16</v>
      </c>
      <c r="C108" s="268" t="s">
        <v>31</v>
      </c>
      <c r="D108" s="266" t="s">
        <v>34</v>
      </c>
      <c r="E108" s="266">
        <v>0</v>
      </c>
      <c r="F108" s="312"/>
      <c r="G108" s="312"/>
      <c r="H108" s="309"/>
      <c r="I108" s="311"/>
      <c r="J108" s="311"/>
      <c r="K108" s="310"/>
      <c r="L108" s="310"/>
      <c r="M108" s="310"/>
      <c r="N108" s="310"/>
      <c r="O108" s="310"/>
      <c r="P108" s="265">
        <f t="shared" si="6"/>
        <v>0</v>
      </c>
      <c r="Q108" s="69"/>
    </row>
    <row r="109" spans="1:19" ht="15" outlineLevel="1" x14ac:dyDescent="0.25">
      <c r="A109" s="570"/>
      <c r="B109" s="287">
        <v>17</v>
      </c>
      <c r="C109" s="268" t="s">
        <v>10</v>
      </c>
      <c r="D109" s="266" t="s">
        <v>34</v>
      </c>
      <c r="E109" s="266">
        <v>0</v>
      </c>
      <c r="F109" s="312">
        <v>0</v>
      </c>
      <c r="G109" s="312">
        <v>0</v>
      </c>
      <c r="H109" s="309"/>
      <c r="I109" s="311"/>
      <c r="J109" s="311"/>
      <c r="K109" s="310"/>
      <c r="L109" s="310"/>
      <c r="M109" s="310"/>
      <c r="N109" s="310"/>
      <c r="O109" s="310"/>
      <c r="P109" s="265">
        <f t="shared" si="6"/>
        <v>0</v>
      </c>
      <c r="Q109" s="69"/>
    </row>
    <row r="110" spans="1:19" ht="15" outlineLevel="1" x14ac:dyDescent="0.25">
      <c r="A110" s="570"/>
      <c r="B110" s="287"/>
      <c r="C110" s="269" t="s">
        <v>256</v>
      </c>
      <c r="D110" s="266" t="s">
        <v>254</v>
      </c>
      <c r="E110" s="266"/>
      <c r="F110" s="312"/>
      <c r="G110" s="312"/>
      <c r="H110" s="309"/>
      <c r="I110" s="311"/>
      <c r="J110" s="311"/>
      <c r="K110" s="310"/>
      <c r="L110" s="310"/>
      <c r="M110" s="310"/>
      <c r="N110" s="310"/>
      <c r="O110" s="310"/>
      <c r="P110" s="265"/>
      <c r="Q110" s="69"/>
    </row>
    <row r="111" spans="1:19" ht="15" outlineLevel="1" x14ac:dyDescent="0.25">
      <c r="A111" s="570"/>
      <c r="B111" s="287"/>
      <c r="C111" s="559"/>
      <c r="D111" s="559"/>
      <c r="E111" s="281"/>
      <c r="F111" s="312"/>
      <c r="G111" s="312"/>
      <c r="H111" s="309"/>
      <c r="I111" s="311"/>
      <c r="J111" s="311"/>
      <c r="K111" s="310"/>
      <c r="L111" s="310"/>
      <c r="M111" s="310"/>
      <c r="N111" s="310"/>
      <c r="O111" s="310"/>
      <c r="P111" s="265"/>
      <c r="Q111" s="69"/>
    </row>
    <row r="112" spans="1:19" ht="15" outlineLevel="1" x14ac:dyDescent="0.25">
      <c r="A112" s="570"/>
      <c r="B112" s="287"/>
      <c r="C112" s="559"/>
      <c r="D112" s="559"/>
      <c r="E112" s="281"/>
      <c r="F112" s="312"/>
      <c r="G112" s="312"/>
      <c r="H112" s="309"/>
      <c r="I112" s="311"/>
      <c r="J112" s="311"/>
      <c r="K112" s="310"/>
      <c r="L112" s="310"/>
      <c r="M112" s="310"/>
      <c r="N112" s="310"/>
      <c r="O112" s="310"/>
      <c r="P112" s="265"/>
      <c r="Q112" s="69"/>
    </row>
    <row r="113" spans="1:17" s="21" customFormat="1" ht="18" customHeight="1" outlineLevel="1" x14ac:dyDescent="0.25">
      <c r="A113" s="570"/>
      <c r="B113" s="261"/>
      <c r="C113" s="569" t="s">
        <v>11</v>
      </c>
      <c r="D113" s="569"/>
      <c r="E113" s="262"/>
      <c r="F113" s="263"/>
      <c r="G113" s="263"/>
      <c r="H113" s="263"/>
      <c r="I113" s="263"/>
      <c r="J113" s="263"/>
      <c r="K113" s="263"/>
      <c r="L113" s="263"/>
      <c r="M113" s="263"/>
      <c r="N113" s="263"/>
      <c r="O113" s="263"/>
      <c r="P113" s="264"/>
      <c r="Q113" s="143"/>
    </row>
    <row r="114" spans="1:17" ht="15" outlineLevel="1" x14ac:dyDescent="0.25">
      <c r="A114" s="570"/>
      <c r="B114" s="152">
        <v>18</v>
      </c>
      <c r="C114" s="268" t="s">
        <v>12</v>
      </c>
      <c r="D114" s="266" t="s">
        <v>34</v>
      </c>
      <c r="E114" s="266">
        <v>12</v>
      </c>
      <c r="F114" s="312">
        <v>0</v>
      </c>
      <c r="G114" s="312">
        <v>0</v>
      </c>
      <c r="H114" s="309"/>
      <c r="I114" s="310"/>
      <c r="J114" s="310"/>
      <c r="K114" s="310"/>
      <c r="L114" s="310"/>
      <c r="M114" s="310"/>
      <c r="N114" s="310"/>
      <c r="O114" s="310"/>
      <c r="P114" s="265">
        <f t="shared" ref="P114:P118" si="7">SUM(H114:O114)</f>
        <v>0</v>
      </c>
      <c r="Q114" s="69"/>
    </row>
    <row r="115" spans="1:17" ht="15" outlineLevel="1" x14ac:dyDescent="0.25">
      <c r="A115" s="570"/>
      <c r="B115" s="152">
        <v>19</v>
      </c>
      <c r="C115" s="268" t="s">
        <v>13</v>
      </c>
      <c r="D115" s="266" t="s">
        <v>34</v>
      </c>
      <c r="E115" s="266">
        <v>12</v>
      </c>
      <c r="F115" s="312">
        <v>0</v>
      </c>
      <c r="G115" s="312">
        <v>0</v>
      </c>
      <c r="H115" s="309"/>
      <c r="I115" s="310"/>
      <c r="J115" s="310"/>
      <c r="K115" s="310"/>
      <c r="L115" s="310"/>
      <c r="M115" s="310"/>
      <c r="N115" s="310"/>
      <c r="O115" s="310"/>
      <c r="P115" s="265">
        <f t="shared" si="7"/>
        <v>0</v>
      </c>
      <c r="Q115" s="69"/>
    </row>
    <row r="116" spans="1:17" ht="15" outlineLevel="1" x14ac:dyDescent="0.25">
      <c r="A116" s="570"/>
      <c r="B116" s="152">
        <v>20</v>
      </c>
      <c r="C116" s="268" t="s">
        <v>14</v>
      </c>
      <c r="D116" s="266" t="s">
        <v>34</v>
      </c>
      <c r="E116" s="266">
        <v>12</v>
      </c>
      <c r="F116" s="312">
        <v>0</v>
      </c>
      <c r="G116" s="312">
        <v>0</v>
      </c>
      <c r="H116" s="309"/>
      <c r="I116" s="310"/>
      <c r="J116" s="310"/>
      <c r="K116" s="310"/>
      <c r="L116" s="310"/>
      <c r="M116" s="310"/>
      <c r="N116" s="310"/>
      <c r="O116" s="310"/>
      <c r="P116" s="265">
        <f t="shared" si="7"/>
        <v>0</v>
      </c>
      <c r="Q116" s="69"/>
    </row>
    <row r="117" spans="1:17" ht="15" outlineLevel="1" x14ac:dyDescent="0.25">
      <c r="A117" s="570"/>
      <c r="B117" s="152">
        <v>21</v>
      </c>
      <c r="C117" s="270" t="s">
        <v>27</v>
      </c>
      <c r="D117" s="266" t="s">
        <v>34</v>
      </c>
      <c r="E117" s="266">
        <v>12</v>
      </c>
      <c r="F117" s="312">
        <v>0</v>
      </c>
      <c r="G117" s="312">
        <v>0</v>
      </c>
      <c r="H117" s="309"/>
      <c r="I117" s="310"/>
      <c r="J117" s="310"/>
      <c r="K117" s="310"/>
      <c r="L117" s="310"/>
      <c r="M117" s="310"/>
      <c r="N117" s="310"/>
      <c r="O117" s="310"/>
      <c r="P117" s="265">
        <f t="shared" si="7"/>
        <v>0</v>
      </c>
      <c r="Q117" s="69"/>
    </row>
    <row r="118" spans="1:17" ht="15" outlineLevel="1" x14ac:dyDescent="0.25">
      <c r="A118" s="570"/>
      <c r="B118" s="152">
        <v>22</v>
      </c>
      <c r="C118" s="268" t="s">
        <v>10</v>
      </c>
      <c r="D118" s="266" t="s">
        <v>34</v>
      </c>
      <c r="E118" s="266">
        <v>0</v>
      </c>
      <c r="F118" s="312">
        <v>0</v>
      </c>
      <c r="G118" s="312">
        <v>0</v>
      </c>
      <c r="H118" s="309"/>
      <c r="I118" s="310"/>
      <c r="J118" s="310"/>
      <c r="K118" s="310"/>
      <c r="L118" s="310"/>
      <c r="M118" s="310"/>
      <c r="N118" s="310"/>
      <c r="O118" s="310"/>
      <c r="P118" s="265">
        <f t="shared" si="7"/>
        <v>0</v>
      </c>
      <c r="Q118" s="69"/>
    </row>
    <row r="119" spans="1:17" ht="15" outlineLevel="1" x14ac:dyDescent="0.25">
      <c r="A119" s="570"/>
      <c r="B119" s="152"/>
      <c r="C119" s="269" t="s">
        <v>256</v>
      </c>
      <c r="D119" s="266" t="s">
        <v>254</v>
      </c>
      <c r="E119" s="266"/>
      <c r="F119" s="312"/>
      <c r="G119" s="312"/>
      <c r="H119" s="309"/>
      <c r="I119" s="310"/>
      <c r="J119" s="310"/>
      <c r="K119" s="310"/>
      <c r="L119" s="310"/>
      <c r="M119" s="310"/>
      <c r="N119" s="310"/>
      <c r="O119" s="310"/>
      <c r="P119" s="265"/>
      <c r="Q119" s="69"/>
    </row>
    <row r="120" spans="1:17" ht="15" outlineLevel="1" x14ac:dyDescent="0.25">
      <c r="A120" s="570"/>
      <c r="B120" s="152"/>
      <c r="C120" s="559"/>
      <c r="D120" s="559"/>
      <c r="E120" s="281"/>
      <c r="F120" s="312"/>
      <c r="G120" s="312"/>
      <c r="H120" s="309"/>
      <c r="I120" s="310"/>
      <c r="J120" s="310"/>
      <c r="K120" s="310"/>
      <c r="L120" s="310"/>
      <c r="M120" s="310"/>
      <c r="N120" s="310"/>
      <c r="O120" s="310"/>
      <c r="P120" s="265"/>
      <c r="Q120" s="69"/>
    </row>
    <row r="121" spans="1:17" ht="15" outlineLevel="1" x14ac:dyDescent="0.25">
      <c r="A121" s="570"/>
      <c r="B121" s="152"/>
      <c r="C121" s="559"/>
      <c r="D121" s="559"/>
      <c r="E121" s="281"/>
      <c r="F121" s="312"/>
      <c r="G121" s="312"/>
      <c r="H121" s="309"/>
      <c r="I121" s="310"/>
      <c r="J121" s="310"/>
      <c r="K121" s="310"/>
      <c r="L121" s="310"/>
      <c r="M121" s="310"/>
      <c r="N121" s="310"/>
      <c r="O121" s="310"/>
      <c r="P121" s="265"/>
      <c r="Q121" s="69"/>
    </row>
    <row r="122" spans="1:17" ht="15" outlineLevel="1" x14ac:dyDescent="0.25">
      <c r="A122" s="570"/>
      <c r="B122" s="152"/>
      <c r="C122" s="559"/>
      <c r="D122" s="559"/>
      <c r="E122" s="281"/>
      <c r="F122" s="312"/>
      <c r="G122" s="312"/>
      <c r="H122" s="309"/>
      <c r="I122" s="310"/>
      <c r="J122" s="310"/>
      <c r="K122" s="310"/>
      <c r="L122" s="310"/>
      <c r="M122" s="310"/>
      <c r="N122" s="310"/>
      <c r="O122" s="310"/>
      <c r="P122" s="265"/>
      <c r="Q122" s="69"/>
    </row>
    <row r="123" spans="1:17" s="45" customFormat="1" ht="15" outlineLevel="1" x14ac:dyDescent="0.25">
      <c r="A123" s="570"/>
      <c r="B123" s="261"/>
      <c r="C123" s="569" t="s">
        <v>15</v>
      </c>
      <c r="D123" s="569"/>
      <c r="E123" s="262"/>
      <c r="F123" s="263"/>
      <c r="G123" s="263"/>
      <c r="H123" s="263"/>
      <c r="I123" s="263"/>
      <c r="J123" s="263"/>
      <c r="K123" s="263"/>
      <c r="L123" s="263"/>
      <c r="M123" s="263"/>
      <c r="N123" s="263"/>
      <c r="O123" s="263"/>
      <c r="P123" s="264"/>
      <c r="Q123" s="151"/>
    </row>
    <row r="124" spans="1:17" ht="15" outlineLevel="1" x14ac:dyDescent="0.25">
      <c r="A124" s="570"/>
      <c r="B124" s="287">
        <v>23</v>
      </c>
      <c r="C124" s="268" t="s">
        <v>15</v>
      </c>
      <c r="D124" s="266" t="s">
        <v>34</v>
      </c>
      <c r="E124" s="266"/>
      <c r="F124" s="312">
        <v>0</v>
      </c>
      <c r="G124" s="312">
        <v>0</v>
      </c>
      <c r="H124" s="309">
        <v>1</v>
      </c>
      <c r="I124" s="310"/>
      <c r="J124" s="310"/>
      <c r="K124" s="310"/>
      <c r="L124" s="310"/>
      <c r="M124" s="310"/>
      <c r="N124" s="310"/>
      <c r="O124" s="310"/>
      <c r="P124" s="265">
        <f t="shared" ref="P124" si="8">SUM(H124:O124)</f>
        <v>1</v>
      </c>
      <c r="Q124" s="69"/>
    </row>
    <row r="125" spans="1:17" ht="15" outlineLevel="1" x14ac:dyDescent="0.25">
      <c r="A125" s="570"/>
      <c r="B125" s="287"/>
      <c r="C125" s="269" t="s">
        <v>256</v>
      </c>
      <c r="D125" s="266" t="s">
        <v>254</v>
      </c>
      <c r="E125" s="266"/>
      <c r="F125" s="312"/>
      <c r="G125" s="312"/>
      <c r="H125" s="309"/>
      <c r="I125" s="310"/>
      <c r="J125" s="310"/>
      <c r="K125" s="310"/>
      <c r="L125" s="310"/>
      <c r="M125" s="310"/>
      <c r="N125" s="310"/>
      <c r="O125" s="310"/>
      <c r="P125" s="265"/>
      <c r="Q125" s="69"/>
    </row>
    <row r="126" spans="1:17" ht="15" outlineLevel="1" x14ac:dyDescent="0.25">
      <c r="A126" s="570"/>
      <c r="B126" s="287"/>
      <c r="C126" s="559"/>
      <c r="D126" s="559"/>
      <c r="E126" s="281"/>
      <c r="F126" s="312"/>
      <c r="G126" s="312"/>
      <c r="H126" s="309"/>
      <c r="I126" s="310"/>
      <c r="J126" s="310"/>
      <c r="K126" s="310"/>
      <c r="L126" s="310"/>
      <c r="M126" s="310"/>
      <c r="N126" s="310"/>
      <c r="O126" s="310"/>
      <c r="P126" s="265"/>
      <c r="Q126" s="69"/>
    </row>
    <row r="127" spans="1:17" ht="15" outlineLevel="1" x14ac:dyDescent="0.25">
      <c r="A127" s="570"/>
      <c r="B127" s="287"/>
      <c r="C127" s="559"/>
      <c r="D127" s="559"/>
      <c r="E127" s="281"/>
      <c r="F127" s="312"/>
      <c r="G127" s="312"/>
      <c r="H127" s="309"/>
      <c r="I127" s="310"/>
      <c r="J127" s="310"/>
      <c r="K127" s="310"/>
      <c r="L127" s="310"/>
      <c r="M127" s="310"/>
      <c r="N127" s="310"/>
      <c r="O127" s="310"/>
      <c r="P127" s="265"/>
      <c r="Q127" s="69"/>
    </row>
    <row r="128" spans="1:17" s="45" customFormat="1" ht="15" outlineLevel="1" x14ac:dyDescent="0.25">
      <c r="A128" s="570"/>
      <c r="B128" s="261"/>
      <c r="C128" s="569" t="s">
        <v>16</v>
      </c>
      <c r="D128" s="569"/>
      <c r="E128" s="262"/>
      <c r="F128" s="263"/>
      <c r="G128" s="263"/>
      <c r="H128" s="263"/>
      <c r="I128" s="263"/>
      <c r="J128" s="263"/>
      <c r="K128" s="263"/>
      <c r="L128" s="263"/>
      <c r="M128" s="263"/>
      <c r="N128" s="263"/>
      <c r="O128" s="263"/>
      <c r="P128" s="264"/>
      <c r="Q128" s="151"/>
    </row>
    <row r="129" spans="1:17" ht="15" outlineLevel="1" x14ac:dyDescent="0.25">
      <c r="A129" s="570"/>
      <c r="B129" s="287">
        <v>24</v>
      </c>
      <c r="C129" s="268" t="s">
        <v>17</v>
      </c>
      <c r="D129" s="266" t="s">
        <v>34</v>
      </c>
      <c r="E129" s="266"/>
      <c r="F129" s="312">
        <v>0</v>
      </c>
      <c r="G129" s="312">
        <v>0</v>
      </c>
      <c r="H129" s="309"/>
      <c r="I129" s="310"/>
      <c r="J129" s="311"/>
      <c r="K129" s="310"/>
      <c r="L129" s="310"/>
      <c r="M129" s="310"/>
      <c r="N129" s="310"/>
      <c r="O129" s="310"/>
      <c r="P129" s="265">
        <f t="shared" ref="P129:P133" si="9">SUM(H129:O129)</f>
        <v>0</v>
      </c>
      <c r="Q129" s="69"/>
    </row>
    <row r="130" spans="1:17" ht="15" outlineLevel="1" x14ac:dyDescent="0.25">
      <c r="A130" s="570"/>
      <c r="B130" s="287">
        <v>25</v>
      </c>
      <c r="C130" s="268" t="s">
        <v>18</v>
      </c>
      <c r="D130" s="266" t="s">
        <v>34</v>
      </c>
      <c r="E130" s="266"/>
      <c r="F130" s="312">
        <v>0</v>
      </c>
      <c r="G130" s="312">
        <v>0</v>
      </c>
      <c r="H130" s="309"/>
      <c r="I130" s="310"/>
      <c r="J130" s="311">
        <v>1</v>
      </c>
      <c r="K130" s="310"/>
      <c r="L130" s="310"/>
      <c r="M130" s="310"/>
      <c r="N130" s="310"/>
      <c r="O130" s="310"/>
      <c r="P130" s="265">
        <f t="shared" si="9"/>
        <v>1</v>
      </c>
      <c r="Q130" s="69"/>
    </row>
    <row r="131" spans="1:17" ht="15" outlineLevel="1" x14ac:dyDescent="0.25">
      <c r="A131" s="570"/>
      <c r="B131" s="287">
        <v>26</v>
      </c>
      <c r="C131" s="268" t="s">
        <v>19</v>
      </c>
      <c r="D131" s="266" t="s">
        <v>34</v>
      </c>
      <c r="E131" s="266"/>
      <c r="F131" s="312">
        <v>0</v>
      </c>
      <c r="G131" s="312">
        <v>0</v>
      </c>
      <c r="H131" s="309"/>
      <c r="I131" s="310"/>
      <c r="J131" s="311"/>
      <c r="K131" s="310"/>
      <c r="L131" s="310"/>
      <c r="M131" s="310"/>
      <c r="N131" s="310"/>
      <c r="O131" s="310"/>
      <c r="P131" s="265">
        <f t="shared" si="9"/>
        <v>0</v>
      </c>
      <c r="Q131" s="69"/>
    </row>
    <row r="132" spans="1:17" ht="15" outlineLevel="1" x14ac:dyDescent="0.25">
      <c r="A132" s="570"/>
      <c r="B132" s="287">
        <v>27</v>
      </c>
      <c r="C132" s="268" t="s">
        <v>20</v>
      </c>
      <c r="D132" s="266" t="s">
        <v>34</v>
      </c>
      <c r="E132" s="266"/>
      <c r="F132" s="312">
        <v>0</v>
      </c>
      <c r="G132" s="312">
        <v>0</v>
      </c>
      <c r="H132" s="309"/>
      <c r="I132" s="310"/>
      <c r="J132" s="311"/>
      <c r="K132" s="310"/>
      <c r="L132" s="310"/>
      <c r="M132" s="310"/>
      <c r="N132" s="310"/>
      <c r="O132" s="310"/>
      <c r="P132" s="265">
        <f t="shared" si="9"/>
        <v>0</v>
      </c>
      <c r="Q132" s="69"/>
    </row>
    <row r="133" spans="1:17" ht="15" outlineLevel="1" x14ac:dyDescent="0.25">
      <c r="A133" s="570"/>
      <c r="B133" s="287">
        <v>28</v>
      </c>
      <c r="C133" s="268" t="s">
        <v>105</v>
      </c>
      <c r="D133" s="266" t="s">
        <v>34</v>
      </c>
      <c r="E133" s="266"/>
      <c r="F133" s="312">
        <v>0</v>
      </c>
      <c r="G133" s="312">
        <v>0</v>
      </c>
      <c r="H133" s="309"/>
      <c r="I133" s="310"/>
      <c r="J133" s="311"/>
      <c r="K133" s="310"/>
      <c r="L133" s="310"/>
      <c r="M133" s="310"/>
      <c r="N133" s="310"/>
      <c r="O133" s="310"/>
      <c r="P133" s="265">
        <f t="shared" si="9"/>
        <v>0</v>
      </c>
      <c r="Q133" s="69"/>
    </row>
    <row r="134" spans="1:17" ht="15" outlineLevel="1" x14ac:dyDescent="0.25">
      <c r="A134" s="570"/>
      <c r="B134" s="287"/>
      <c r="C134" s="269" t="s">
        <v>256</v>
      </c>
      <c r="D134" s="266" t="s">
        <v>254</v>
      </c>
      <c r="E134" s="266"/>
      <c r="F134" s="312"/>
      <c r="G134" s="312"/>
      <c r="H134" s="309"/>
      <c r="I134" s="310"/>
      <c r="J134" s="311"/>
      <c r="K134" s="310"/>
      <c r="L134" s="310"/>
      <c r="M134" s="310"/>
      <c r="N134" s="310"/>
      <c r="O134" s="310"/>
      <c r="P134" s="265"/>
      <c r="Q134" s="69"/>
    </row>
    <row r="135" spans="1:17" ht="15" outlineLevel="1" x14ac:dyDescent="0.25">
      <c r="A135" s="570"/>
      <c r="B135" s="287"/>
      <c r="C135" s="559"/>
      <c r="D135" s="559"/>
      <c r="E135" s="281"/>
      <c r="F135" s="312"/>
      <c r="G135" s="312"/>
      <c r="H135" s="309"/>
      <c r="I135" s="310"/>
      <c r="J135" s="311"/>
      <c r="K135" s="310"/>
      <c r="L135" s="310"/>
      <c r="M135" s="310"/>
      <c r="N135" s="310"/>
      <c r="O135" s="310"/>
      <c r="P135" s="265"/>
      <c r="Q135" s="69"/>
    </row>
    <row r="136" spans="1:17" ht="15" outlineLevel="1" x14ac:dyDescent="0.25">
      <c r="A136" s="570"/>
      <c r="B136" s="287"/>
      <c r="C136" s="559"/>
      <c r="D136" s="559"/>
      <c r="E136" s="281"/>
      <c r="F136" s="312"/>
      <c r="G136" s="312"/>
      <c r="H136" s="309"/>
      <c r="I136" s="310"/>
      <c r="J136" s="311"/>
      <c r="K136" s="310"/>
      <c r="L136" s="310"/>
      <c r="M136" s="310"/>
      <c r="N136" s="310"/>
      <c r="O136" s="310"/>
      <c r="P136" s="265"/>
      <c r="Q136" s="69"/>
    </row>
    <row r="137" spans="1:17" ht="15" outlineLevel="1" x14ac:dyDescent="0.25">
      <c r="A137" s="570"/>
      <c r="B137" s="287"/>
      <c r="C137" s="559"/>
      <c r="D137" s="559"/>
      <c r="E137" s="281"/>
      <c r="F137" s="312"/>
      <c r="G137" s="312"/>
      <c r="H137" s="309"/>
      <c r="I137" s="310"/>
      <c r="J137" s="311"/>
      <c r="K137" s="310"/>
      <c r="L137" s="310"/>
      <c r="M137" s="310"/>
      <c r="N137" s="310"/>
      <c r="O137" s="310"/>
      <c r="P137" s="265"/>
      <c r="Q137" s="69"/>
    </row>
    <row r="138" spans="1:17" s="45" customFormat="1" ht="15" outlineLevel="1" x14ac:dyDescent="0.25">
      <c r="A138" s="570"/>
      <c r="B138" s="261"/>
      <c r="C138" s="569" t="s">
        <v>106</v>
      </c>
      <c r="D138" s="569"/>
      <c r="E138" s="262"/>
      <c r="F138" s="263"/>
      <c r="G138" s="263"/>
      <c r="H138" s="263"/>
      <c r="I138" s="263"/>
      <c r="J138" s="263"/>
      <c r="K138" s="263"/>
      <c r="L138" s="263"/>
      <c r="M138" s="263"/>
      <c r="N138" s="263"/>
      <c r="O138" s="263"/>
      <c r="P138" s="264"/>
      <c r="Q138" s="151"/>
    </row>
    <row r="139" spans="1:17" ht="15" outlineLevel="1" x14ac:dyDescent="0.25">
      <c r="A139" s="570"/>
      <c r="B139" s="152">
        <v>29</v>
      </c>
      <c r="C139" s="268" t="s">
        <v>108</v>
      </c>
      <c r="D139" s="266" t="s">
        <v>34</v>
      </c>
      <c r="E139" s="266"/>
      <c r="F139" s="312">
        <v>0</v>
      </c>
      <c r="G139" s="312">
        <v>0</v>
      </c>
      <c r="H139" s="309"/>
      <c r="I139" s="310"/>
      <c r="J139" s="310"/>
      <c r="K139" s="310"/>
      <c r="L139" s="310"/>
      <c r="M139" s="310"/>
      <c r="N139" s="310"/>
      <c r="O139" s="310"/>
      <c r="P139" s="265">
        <f t="shared" ref="P139:P140" si="10">SUM(H139:O139)</f>
        <v>0</v>
      </c>
      <c r="Q139" s="69"/>
    </row>
    <row r="140" spans="1:17" ht="15" outlineLevel="1" x14ac:dyDescent="0.25">
      <c r="A140" s="570"/>
      <c r="B140" s="152">
        <v>30</v>
      </c>
      <c r="C140" s="268" t="s">
        <v>107</v>
      </c>
      <c r="D140" s="266" t="s">
        <v>34</v>
      </c>
      <c r="E140" s="266"/>
      <c r="F140" s="312">
        <v>0</v>
      </c>
      <c r="G140" s="312">
        <v>0</v>
      </c>
      <c r="H140" s="309"/>
      <c r="I140" s="310"/>
      <c r="J140" s="310"/>
      <c r="K140" s="310"/>
      <c r="L140" s="310"/>
      <c r="M140" s="310"/>
      <c r="N140" s="310"/>
      <c r="O140" s="310"/>
      <c r="P140" s="265">
        <f t="shared" si="10"/>
        <v>0</v>
      </c>
      <c r="Q140" s="69"/>
    </row>
    <row r="141" spans="1:17" ht="15" outlineLevel="1" x14ac:dyDescent="0.25">
      <c r="A141" s="570"/>
      <c r="B141" s="152"/>
      <c r="C141" s="269" t="s">
        <v>256</v>
      </c>
      <c r="D141" s="266" t="s">
        <v>254</v>
      </c>
      <c r="E141" s="266"/>
      <c r="F141" s="312"/>
      <c r="G141" s="312"/>
      <c r="H141" s="309"/>
      <c r="I141" s="310"/>
      <c r="J141" s="310"/>
      <c r="K141" s="310"/>
      <c r="L141" s="310"/>
      <c r="M141" s="310"/>
      <c r="N141" s="310"/>
      <c r="O141" s="310"/>
      <c r="P141" s="265"/>
      <c r="Q141" s="69"/>
    </row>
    <row r="142" spans="1:17" ht="15" outlineLevel="1" x14ac:dyDescent="0.25">
      <c r="A142" s="570"/>
      <c r="B142" s="152"/>
      <c r="C142" s="559"/>
      <c r="D142" s="559"/>
      <c r="E142" s="281"/>
      <c r="F142" s="312"/>
      <c r="G142" s="312"/>
      <c r="H142" s="309"/>
      <c r="I142" s="310"/>
      <c r="J142" s="310"/>
      <c r="K142" s="310"/>
      <c r="L142" s="310"/>
      <c r="M142" s="310"/>
      <c r="N142" s="310"/>
      <c r="O142" s="310"/>
      <c r="P142" s="265"/>
      <c r="Q142" s="69"/>
    </row>
    <row r="143" spans="1:17" ht="15" outlineLevel="1" x14ac:dyDescent="0.25">
      <c r="A143" s="570"/>
      <c r="B143" s="152"/>
      <c r="C143" s="568"/>
      <c r="D143" s="568"/>
      <c r="E143" s="387"/>
      <c r="F143" s="436"/>
      <c r="G143" s="436"/>
      <c r="H143" s="309"/>
      <c r="I143" s="310"/>
      <c r="J143" s="310"/>
      <c r="K143" s="310"/>
      <c r="L143" s="310"/>
      <c r="M143" s="310"/>
      <c r="N143" s="310"/>
      <c r="O143" s="310"/>
      <c r="P143" s="265"/>
      <c r="Q143" s="69"/>
    </row>
    <row r="144" spans="1:17" ht="15" x14ac:dyDescent="0.25">
      <c r="A144" s="570"/>
      <c r="B144" s="388"/>
      <c r="C144" s="573" t="s">
        <v>221</v>
      </c>
      <c r="D144" s="573"/>
      <c r="E144" s="389"/>
      <c r="F144" s="390"/>
      <c r="G144" s="390"/>
      <c r="H144" s="391">
        <f>SUM(G89*H89,G90*H90,G91*H91,G92*H92,G93*H93,G94*H94,G97*H97,G124*H124)</f>
        <v>141639.78511488158</v>
      </c>
      <c r="I144" s="391">
        <f>SUM(G102*I102,G103*I103,G104*I104,G105*I105,G106*I106)</f>
        <v>480973.40245587879</v>
      </c>
      <c r="J144" s="392"/>
      <c r="K144" s="389"/>
      <c r="L144" s="389"/>
      <c r="M144" s="389"/>
      <c r="N144" s="391"/>
      <c r="O144" s="389"/>
      <c r="P144" s="393">
        <f>SUM(H144:O144)</f>
        <v>622613.18757076038</v>
      </c>
      <c r="Q144" s="69"/>
    </row>
    <row r="145" spans="1:17" ht="15" x14ac:dyDescent="0.25">
      <c r="A145" s="570"/>
      <c r="B145" s="288"/>
      <c r="C145" s="559" t="s">
        <v>319</v>
      </c>
      <c r="D145" s="559"/>
      <c r="E145" s="282"/>
      <c r="F145" s="280"/>
      <c r="G145" s="280"/>
      <c r="H145" s="282"/>
      <c r="I145" s="282"/>
      <c r="J145" s="283">
        <f>SUM(F102*J102*E102,E103*F103*J103,E104*F104*J104,E105*F105*J105,E106*F106*J106,F129*J129,F130*J130,E114*F114*J114,E115*F115*J115,E116*F116*J116,E117*F117*J117,F131*J131,F132*J132,F133*J133)</f>
        <v>1178.3383090465557</v>
      </c>
      <c r="K145" s="283">
        <f>SUM(F102*K102*E102,E103*F103*K103,E104*F104*K104,E105*F105*K105,E106*F106*K106,E114*F114*K114,E115*F115*K115,E116*F116*K116,E117*F117*K117,F129*K129,F130*K130)</f>
        <v>0</v>
      </c>
      <c r="L145" s="283"/>
      <c r="M145" s="283"/>
      <c r="N145" s="282"/>
      <c r="O145" s="282"/>
      <c r="P145" s="289">
        <f>SUM(H145:O145)</f>
        <v>1178.3383090465557</v>
      </c>
      <c r="Q145" s="69"/>
    </row>
    <row r="146" spans="1:17" ht="15" x14ac:dyDescent="0.25">
      <c r="A146" s="570"/>
      <c r="B146" s="288"/>
      <c r="C146" s="559" t="s">
        <v>262</v>
      </c>
      <c r="D146" s="559"/>
      <c r="E146" s="282"/>
      <c r="F146" s="280"/>
      <c r="G146" s="280"/>
      <c r="H146" s="282"/>
      <c r="I146" s="282"/>
      <c r="J146" s="283">
        <f>J145-(E104*F104*J104)</f>
        <v>1178.3383090465557</v>
      </c>
      <c r="K146" s="282"/>
      <c r="L146" s="282"/>
      <c r="M146" s="282"/>
      <c r="N146" s="282"/>
      <c r="O146" s="282"/>
      <c r="P146" s="289"/>
      <c r="Q146" s="69"/>
    </row>
    <row r="147" spans="1:17" ht="15" x14ac:dyDescent="0.25">
      <c r="A147" s="570"/>
      <c r="B147" s="290"/>
      <c r="C147" s="574"/>
      <c r="D147" s="574"/>
      <c r="E147" s="275"/>
      <c r="F147" s="273"/>
      <c r="G147" s="273"/>
      <c r="H147" s="275"/>
      <c r="I147" s="275"/>
      <c r="J147" s="275"/>
      <c r="K147" s="275"/>
      <c r="L147" s="275"/>
      <c r="M147" s="275"/>
      <c r="N147" s="275"/>
      <c r="O147" s="275"/>
      <c r="P147" s="291"/>
      <c r="Q147" s="69"/>
    </row>
    <row r="148" spans="1:17" ht="15" x14ac:dyDescent="0.25">
      <c r="A148" s="570"/>
      <c r="B148" s="415"/>
      <c r="C148" s="557" t="s">
        <v>322</v>
      </c>
      <c r="D148" s="557"/>
      <c r="E148" s="266"/>
      <c r="F148" s="277"/>
      <c r="G148" s="266"/>
      <c r="H148" s="278">
        <f>'3.  Distribution Rates'!F33</f>
        <v>7.9000000000000008E-3</v>
      </c>
      <c r="I148" s="278">
        <f>'3.  Distribution Rates'!F34</f>
        <v>1.6999999999999999E-3</v>
      </c>
      <c r="J148" s="278">
        <f>'3.  Distribution Rates'!F35</f>
        <v>2.8308</v>
      </c>
      <c r="K148" s="278">
        <f>'3.  Distribution Rates'!F36</f>
        <v>0.75080000000000002</v>
      </c>
      <c r="L148" s="278">
        <f>'3.  Distribution Rates'!F37</f>
        <v>9.74E-2</v>
      </c>
      <c r="M148" s="278">
        <f>'3.  Distribution Rates'!F38</f>
        <v>1.6999999999999999E-3</v>
      </c>
      <c r="N148" s="278">
        <f>'3.  Distribution Rates'!F39</f>
        <v>2.8308</v>
      </c>
      <c r="O148" s="278"/>
      <c r="P148" s="416"/>
      <c r="Q148" s="69"/>
    </row>
    <row r="149" spans="1:17" ht="15" x14ac:dyDescent="0.25">
      <c r="A149" s="570"/>
      <c r="B149" s="415"/>
      <c r="C149" s="557" t="s">
        <v>233</v>
      </c>
      <c r="D149" s="557"/>
      <c r="E149" s="275"/>
      <c r="F149" s="277"/>
      <c r="G149" s="277"/>
      <c r="H149" s="412">
        <f>'4.  2011-14 LRAM'!H73*H148</f>
        <v>2129.360921214708</v>
      </c>
      <c r="I149" s="412">
        <f>'4.  2011-14 LRAM'!I73*I148</f>
        <v>335.7667731833352</v>
      </c>
      <c r="J149" s="412">
        <f>'4.  2011-14 LRAM'!J73*J148</f>
        <v>399.83625409105895</v>
      </c>
      <c r="K149" s="412">
        <f>'4.  2011-14 LRAM'!K73*K148</f>
        <v>0</v>
      </c>
      <c r="L149" s="412">
        <f>'4.  2011-14 LRAM'!L73*L148</f>
        <v>0</v>
      </c>
      <c r="M149" s="412">
        <f>'4.  2011-14 LRAM'!M73*M148</f>
        <v>0</v>
      </c>
      <c r="N149" s="412">
        <f>'4.  2011-14 LRAM'!N73*N148</f>
        <v>0</v>
      </c>
      <c r="O149" s="266"/>
      <c r="P149" s="292">
        <f>SUM(H149:O149)</f>
        <v>2864.9639484891022</v>
      </c>
      <c r="Q149" s="69"/>
    </row>
    <row r="150" spans="1:17" ht="15" x14ac:dyDescent="0.25">
      <c r="A150" s="570"/>
      <c r="B150" s="415"/>
      <c r="C150" s="557" t="s">
        <v>234</v>
      </c>
      <c r="D150" s="557"/>
      <c r="E150" s="275"/>
      <c r="F150" s="277"/>
      <c r="G150" s="277"/>
      <c r="H150" s="412">
        <f>H144*H148</f>
        <v>1118.9543024075647</v>
      </c>
      <c r="I150" s="412">
        <f>I144*I148</f>
        <v>817.65478417499389</v>
      </c>
      <c r="J150" s="412">
        <f>J145*J148</f>
        <v>3335.6400852489896</v>
      </c>
      <c r="K150" s="412">
        <f>K145*K148</f>
        <v>0</v>
      </c>
      <c r="L150" s="412">
        <f>L145*L148</f>
        <v>0</v>
      </c>
      <c r="M150" s="412">
        <f>M145*M148</f>
        <v>0</v>
      </c>
      <c r="N150" s="412">
        <f>N144*N148</f>
        <v>0</v>
      </c>
      <c r="O150" s="266"/>
      <c r="P150" s="292">
        <f>SUM(H150:O150)</f>
        <v>5272.2491718315487</v>
      </c>
      <c r="Q150" s="69"/>
    </row>
    <row r="151" spans="1:17" ht="15" x14ac:dyDescent="0.25">
      <c r="A151" s="570"/>
      <c r="B151" s="290"/>
      <c r="C151" s="413" t="s">
        <v>98</v>
      </c>
      <c r="D151" s="275"/>
      <c r="E151" s="275"/>
      <c r="F151" s="273"/>
      <c r="G151" s="273"/>
      <c r="H151" s="279">
        <f>SUM(H149:H150)</f>
        <v>3248.3152236222727</v>
      </c>
      <c r="I151" s="279">
        <f>SUM(I149:I150)</f>
        <v>1153.4215573583292</v>
      </c>
      <c r="J151" s="279">
        <f>SUM(J149:J150)</f>
        <v>3735.4763393400485</v>
      </c>
      <c r="K151" s="279">
        <f t="shared" ref="K151:M151" si="11">SUM(K149:K150)</f>
        <v>0</v>
      </c>
      <c r="L151" s="279">
        <f t="shared" si="11"/>
        <v>0</v>
      </c>
      <c r="M151" s="279">
        <f t="shared" si="11"/>
        <v>0</v>
      </c>
      <c r="N151" s="279">
        <f>SUM(N149:N150)</f>
        <v>0</v>
      </c>
      <c r="O151" s="275"/>
      <c r="P151" s="293">
        <f>SUM(P149:P150)</f>
        <v>8137.2131203206509</v>
      </c>
      <c r="Q151" s="69"/>
    </row>
    <row r="152" spans="1:17" s="24" customFormat="1" ht="15" x14ac:dyDescent="0.25">
      <c r="A152" s="570"/>
      <c r="B152" s="415"/>
      <c r="C152" s="557" t="s">
        <v>96</v>
      </c>
      <c r="D152" s="557"/>
      <c r="E152" s="266"/>
      <c r="F152" s="277"/>
      <c r="G152" s="277"/>
      <c r="H152" s="266">
        <f>H144*'6.  Persistence Rates'!$F$26</f>
        <v>141519.85303603747</v>
      </c>
      <c r="I152" s="266">
        <f>I144*'6.  Persistence Rates'!$F$26</f>
        <v>480566.14301264769</v>
      </c>
      <c r="J152" s="266">
        <f>J145*'6.  Persistence Rates'!$N$26</f>
        <v>940.29016580482732</v>
      </c>
      <c r="K152" s="266">
        <f>K145*'6.  Persistence Rates'!$N$26</f>
        <v>0</v>
      </c>
      <c r="L152" s="266">
        <f>L145*'6.  Persistence Rates'!$N$26</f>
        <v>0</v>
      </c>
      <c r="M152" s="266">
        <f>M145*'6.  Persistence Rates'!$N$26</f>
        <v>0</v>
      </c>
      <c r="N152" s="266">
        <f>N144*'6.  Persistence Rates'!F26</f>
        <v>0</v>
      </c>
      <c r="O152" s="266"/>
      <c r="P152" s="416"/>
      <c r="Q152" s="69"/>
    </row>
    <row r="153" spans="1:17" s="24" customFormat="1" ht="15" x14ac:dyDescent="0.25">
      <c r="A153" s="570"/>
      <c r="B153" s="415"/>
      <c r="C153" s="557" t="s">
        <v>97</v>
      </c>
      <c r="D153" s="557"/>
      <c r="E153" s="266"/>
      <c r="F153" s="277"/>
      <c r="G153" s="277"/>
      <c r="H153" s="266">
        <f>H144*'6.  Persistence Rates'!$G$26</f>
        <v>141519.85303603747</v>
      </c>
      <c r="I153" s="266">
        <f>I144*'6.  Persistence Rates'!$G$26</f>
        <v>480566.14301264769</v>
      </c>
      <c r="J153" s="266">
        <f>J146*'6.  Persistence Rates'!$O$26</f>
        <v>940.29016580482732</v>
      </c>
      <c r="K153" s="266">
        <f>K145*'6.  Persistence Rates'!$O$26</f>
        <v>0</v>
      </c>
      <c r="L153" s="266">
        <f>L144*'6.  Persistence Rates'!$O$26</f>
        <v>0</v>
      </c>
      <c r="M153" s="266">
        <f>M144*'6.  Persistence Rates'!$O$26</f>
        <v>0</v>
      </c>
      <c r="N153" s="266">
        <f>N144*'6.  Persistence Rates'!G26</f>
        <v>0</v>
      </c>
      <c r="O153" s="266"/>
      <c r="P153" s="416"/>
      <c r="Q153" s="69"/>
    </row>
    <row r="154" spans="1:17" s="24" customFormat="1" ht="15" x14ac:dyDescent="0.25">
      <c r="A154" s="260"/>
      <c r="B154" s="415"/>
      <c r="C154" s="276" t="s">
        <v>429</v>
      </c>
      <c r="D154" s="276"/>
      <c r="E154" s="266"/>
      <c r="F154" s="277"/>
      <c r="G154" s="277"/>
      <c r="H154" s="272">
        <f>H153*'[2]2012'!$AU$16/'[2]2012'!$AT$16</f>
        <v>135910.1432602806</v>
      </c>
      <c r="I154" s="272">
        <f>I153*'[2]2012'!$AU$16/'[2]2012'!$AT$16</f>
        <v>461516.96699584281</v>
      </c>
      <c r="J154" s="272">
        <f>J153*'[2]2012'!$Q$16/'[2]2012'!$P$16</f>
        <v>897.85766225017858</v>
      </c>
      <c r="K154" s="272"/>
      <c r="L154" s="272"/>
      <c r="M154" s="272"/>
      <c r="N154" s="272"/>
      <c r="O154" s="266"/>
      <c r="P154" s="416"/>
      <c r="Q154" s="69"/>
    </row>
    <row r="155" spans="1:17" s="24" customFormat="1" ht="15" x14ac:dyDescent="0.25">
      <c r="A155" s="260"/>
      <c r="B155" s="415"/>
      <c r="C155" s="276" t="s">
        <v>430</v>
      </c>
      <c r="D155" s="276"/>
      <c r="E155" s="266"/>
      <c r="F155" s="277"/>
      <c r="G155" s="277"/>
      <c r="H155" s="272"/>
      <c r="I155" s="272"/>
      <c r="J155" s="272"/>
      <c r="K155" s="272"/>
      <c r="L155" s="272"/>
      <c r="M155" s="272"/>
      <c r="N155" s="272"/>
      <c r="O155" s="266"/>
      <c r="P155" s="416"/>
      <c r="Q155" s="69"/>
    </row>
    <row r="156" spans="1:17" s="24" customFormat="1" ht="15" x14ac:dyDescent="0.25">
      <c r="A156" s="260"/>
      <c r="B156" s="415"/>
      <c r="C156" s="276" t="s">
        <v>431</v>
      </c>
      <c r="D156" s="276"/>
      <c r="E156" s="266"/>
      <c r="F156" s="277"/>
      <c r="G156" s="277"/>
      <c r="H156" s="272"/>
      <c r="I156" s="272"/>
      <c r="J156" s="272"/>
      <c r="K156" s="272"/>
      <c r="L156" s="272"/>
      <c r="M156" s="272"/>
      <c r="N156" s="272"/>
      <c r="O156" s="266"/>
      <c r="P156" s="416"/>
      <c r="Q156" s="69"/>
    </row>
    <row r="157" spans="1:17" s="24" customFormat="1" ht="15" x14ac:dyDescent="0.25">
      <c r="A157" s="260"/>
      <c r="B157" s="415"/>
      <c r="C157" s="276" t="s">
        <v>432</v>
      </c>
      <c r="D157" s="276"/>
      <c r="E157" s="266"/>
      <c r="F157" s="277"/>
      <c r="G157" s="277"/>
      <c r="H157" s="272"/>
      <c r="I157" s="272"/>
      <c r="J157" s="272"/>
      <c r="K157" s="272"/>
      <c r="L157" s="272"/>
      <c r="M157" s="272"/>
      <c r="N157" s="272"/>
      <c r="O157" s="266"/>
      <c r="P157" s="416"/>
      <c r="Q157" s="69"/>
    </row>
    <row r="158" spans="1:17" s="24" customFormat="1" ht="15" x14ac:dyDescent="0.25">
      <c r="A158" s="260"/>
      <c r="B158" s="415"/>
      <c r="C158" s="276" t="s">
        <v>433</v>
      </c>
      <c r="D158" s="276"/>
      <c r="E158" s="266"/>
      <c r="F158" s="277"/>
      <c r="G158" s="277"/>
      <c r="H158" s="272"/>
      <c r="I158" s="272"/>
      <c r="J158" s="272"/>
      <c r="K158" s="272"/>
      <c r="L158" s="272"/>
      <c r="M158" s="272"/>
      <c r="N158" s="272"/>
      <c r="O158" s="266"/>
      <c r="P158" s="416"/>
      <c r="Q158" s="69"/>
    </row>
    <row r="159" spans="1:17" x14ac:dyDescent="0.25">
      <c r="B159" s="431"/>
      <c r="C159" s="295" t="s">
        <v>434</v>
      </c>
      <c r="D159" s="432"/>
      <c r="E159" s="432"/>
      <c r="F159" s="433"/>
      <c r="G159" s="433"/>
      <c r="H159" s="435"/>
      <c r="I159" s="435"/>
      <c r="J159" s="435"/>
      <c r="K159" s="435"/>
      <c r="L159" s="435"/>
      <c r="M159" s="435"/>
      <c r="N159" s="435"/>
      <c r="O159" s="354"/>
      <c r="P159" s="434"/>
      <c r="Q159" s="69"/>
    </row>
    <row r="160" spans="1:17" x14ac:dyDescent="0.25">
      <c r="B160" s="72"/>
      <c r="C160" s="145"/>
      <c r="D160" s="72"/>
      <c r="E160" s="72"/>
      <c r="F160" s="69"/>
      <c r="G160" s="69"/>
      <c r="H160" s="69"/>
      <c r="I160" s="69"/>
      <c r="J160" s="69"/>
      <c r="K160" s="69"/>
      <c r="L160" s="69"/>
      <c r="M160" s="69"/>
      <c r="N160" s="69"/>
      <c r="O160" s="69"/>
      <c r="P160" s="69"/>
      <c r="Q160" s="69"/>
    </row>
    <row r="161" spans="1:17" x14ac:dyDescent="0.25">
      <c r="B161" s="72"/>
      <c r="C161" s="145"/>
      <c r="D161" s="72"/>
      <c r="E161" s="72"/>
      <c r="F161" s="69"/>
      <c r="G161" s="69"/>
      <c r="H161" s="69"/>
      <c r="I161" s="69"/>
      <c r="J161" s="69"/>
      <c r="K161" s="69"/>
      <c r="L161" s="69"/>
      <c r="M161" s="69"/>
      <c r="N161" s="69"/>
      <c r="O161" s="69"/>
      <c r="P161" s="69"/>
      <c r="Q161" s="69"/>
    </row>
    <row r="162" spans="1:17" x14ac:dyDescent="0.25">
      <c r="B162" s="560" t="s">
        <v>359</v>
      </c>
      <c r="C162" s="560"/>
      <c r="D162" s="560"/>
      <c r="E162" s="560"/>
      <c r="F162" s="560"/>
      <c r="G162" s="560"/>
      <c r="H162" s="560"/>
      <c r="I162" s="560"/>
      <c r="J162" s="560"/>
      <c r="K162" s="560"/>
      <c r="L162" s="560"/>
      <c r="M162" s="560"/>
      <c r="N162" s="560"/>
      <c r="O162" s="560"/>
      <c r="P162" s="560"/>
      <c r="Q162" s="69"/>
    </row>
    <row r="163" spans="1:17" x14ac:dyDescent="0.25">
      <c r="B163" s="72"/>
      <c r="C163" s="145"/>
      <c r="D163" s="72"/>
      <c r="E163" s="72"/>
      <c r="F163" s="69"/>
      <c r="G163" s="69"/>
      <c r="H163" s="69"/>
      <c r="I163" s="69"/>
      <c r="J163" s="69"/>
      <c r="K163" s="69"/>
      <c r="L163" s="69"/>
      <c r="M163" s="69"/>
      <c r="N163" s="69"/>
      <c r="O163" s="69"/>
      <c r="P163" s="69"/>
      <c r="Q163" s="69"/>
    </row>
    <row r="164" spans="1:17" ht="45" x14ac:dyDescent="0.25">
      <c r="B164" s="564" t="s">
        <v>59</v>
      </c>
      <c r="C164" s="566" t="s">
        <v>0</v>
      </c>
      <c r="D164" s="566" t="s">
        <v>45</v>
      </c>
      <c r="E164" s="566" t="s">
        <v>205</v>
      </c>
      <c r="F164" s="285" t="s">
        <v>46</v>
      </c>
      <c r="G164" s="285" t="s">
        <v>202</v>
      </c>
      <c r="H164" s="561" t="s">
        <v>60</v>
      </c>
      <c r="I164" s="562"/>
      <c r="J164" s="562"/>
      <c r="K164" s="562"/>
      <c r="L164" s="562"/>
      <c r="M164" s="562"/>
      <c r="N164" s="562"/>
      <c r="O164" s="562"/>
      <c r="P164" s="563"/>
      <c r="Q164" s="69"/>
    </row>
    <row r="165" spans="1:17" ht="45" x14ac:dyDescent="0.25">
      <c r="B165" s="565"/>
      <c r="C165" s="567"/>
      <c r="D165" s="567"/>
      <c r="E165" s="567"/>
      <c r="F165" s="141" t="s">
        <v>100</v>
      </c>
      <c r="G165" s="141" t="s">
        <v>101</v>
      </c>
      <c r="H165" s="141" t="s">
        <v>38</v>
      </c>
      <c r="I165" s="141" t="s">
        <v>40</v>
      </c>
      <c r="J165" s="141" t="s">
        <v>109</v>
      </c>
      <c r="K165" s="141" t="s">
        <v>110</v>
      </c>
      <c r="L165" s="141" t="s">
        <v>41</v>
      </c>
      <c r="M165" s="141" t="s">
        <v>42</v>
      </c>
      <c r="N165" s="141" t="s">
        <v>43</v>
      </c>
      <c r="O165" s="141" t="s">
        <v>106</v>
      </c>
      <c r="P165" s="414" t="s">
        <v>35</v>
      </c>
      <c r="Q165" s="69"/>
    </row>
    <row r="166" spans="1:17" s="45" customFormat="1" ht="15" customHeight="1" outlineLevel="1" x14ac:dyDescent="0.25">
      <c r="A166" s="570">
        <v>2013</v>
      </c>
      <c r="B166" s="408"/>
      <c r="C166" s="571" t="s">
        <v>1</v>
      </c>
      <c r="D166" s="571"/>
      <c r="E166" s="409"/>
      <c r="F166" s="410"/>
      <c r="G166" s="410"/>
      <c r="H166" s="410"/>
      <c r="I166" s="410"/>
      <c r="J166" s="410"/>
      <c r="K166" s="410"/>
      <c r="L166" s="410"/>
      <c r="M166" s="410"/>
      <c r="N166" s="410"/>
      <c r="O166" s="410"/>
      <c r="P166" s="411"/>
      <c r="Q166" s="151"/>
    </row>
    <row r="167" spans="1:17" ht="15" outlineLevel="1" x14ac:dyDescent="0.25">
      <c r="A167" s="570"/>
      <c r="B167" s="287">
        <v>1</v>
      </c>
      <c r="C167" s="268" t="s">
        <v>2</v>
      </c>
      <c r="D167" s="266" t="s">
        <v>34</v>
      </c>
      <c r="E167" s="266"/>
      <c r="F167" s="312">
        <f>'[2]2013'!$P$3*1000 + '[2]2013'!$P$19*1000</f>
        <v>2.5619832816897938</v>
      </c>
      <c r="G167" s="312">
        <f>'[2]2013'!$AT$10*1000 + '[2]2013'!$AT$19*1000</f>
        <v>3688.5796784756039</v>
      </c>
      <c r="H167" s="309">
        <v>1</v>
      </c>
      <c r="I167" s="310"/>
      <c r="J167" s="310"/>
      <c r="K167" s="310"/>
      <c r="L167" s="310"/>
      <c r="M167" s="310"/>
      <c r="N167" s="310"/>
      <c r="O167" s="310"/>
      <c r="P167" s="265">
        <f>SUM(H167:O167)</f>
        <v>1</v>
      </c>
      <c r="Q167" s="69"/>
    </row>
    <row r="168" spans="1:17" ht="15" outlineLevel="1" x14ac:dyDescent="0.25">
      <c r="A168" s="570"/>
      <c r="B168" s="287">
        <v>2</v>
      </c>
      <c r="C168" s="268" t="s">
        <v>3</v>
      </c>
      <c r="D168" s="266" t="s">
        <v>34</v>
      </c>
      <c r="E168" s="266"/>
      <c r="F168" s="312">
        <f>'[2]2013'!$P$9*1000</f>
        <v>1.6575527919999999</v>
      </c>
      <c r="G168" s="312">
        <f>'[2]2013'!$AT$9*1000</f>
        <v>2955.5190240000002</v>
      </c>
      <c r="H168" s="309">
        <v>1</v>
      </c>
      <c r="I168" s="310"/>
      <c r="J168" s="310"/>
      <c r="K168" s="310"/>
      <c r="L168" s="310"/>
      <c r="M168" s="310"/>
      <c r="N168" s="310"/>
      <c r="O168" s="310"/>
      <c r="P168" s="265">
        <f t="shared" ref="P168:P175" si="12">SUM(H168:O168)</f>
        <v>1</v>
      </c>
      <c r="Q168" s="69"/>
    </row>
    <row r="169" spans="1:17" ht="15" outlineLevel="1" x14ac:dyDescent="0.25">
      <c r="A169" s="570"/>
      <c r="B169" s="287">
        <v>3</v>
      </c>
      <c r="C169" s="268" t="s">
        <v>4</v>
      </c>
      <c r="D169" s="266" t="s">
        <v>34</v>
      </c>
      <c r="E169" s="266"/>
      <c r="F169" s="312">
        <f>'[2]2013'!$P$13*1000 + '[2]2013'!$P$14*1000 + '[2]2013'!$P$20*1000</f>
        <v>48.450523669771052</v>
      </c>
      <c r="G169" s="312">
        <f>'[2]2013'!$AT$13*1000 + '[2]2013'!$AT$14*1000 + '[2]2013'!$AT$20*1000</f>
        <v>78655.738320647535</v>
      </c>
      <c r="H169" s="309">
        <v>1</v>
      </c>
      <c r="I169" s="310"/>
      <c r="J169" s="310"/>
      <c r="K169" s="310"/>
      <c r="L169" s="310"/>
      <c r="M169" s="310"/>
      <c r="N169" s="310"/>
      <c r="O169" s="310"/>
      <c r="P169" s="265">
        <f t="shared" si="12"/>
        <v>1</v>
      </c>
      <c r="Q169" s="69"/>
    </row>
    <row r="170" spans="1:17" ht="15" outlineLevel="1" x14ac:dyDescent="0.25">
      <c r="A170" s="570"/>
      <c r="B170" s="287">
        <v>4</v>
      </c>
      <c r="C170" s="268" t="s">
        <v>5</v>
      </c>
      <c r="D170" s="266" t="s">
        <v>34</v>
      </c>
      <c r="E170" s="266"/>
      <c r="F170" s="312">
        <f>'[2]2013'!$P$8*1000</f>
        <v>1.1724121430000001</v>
      </c>
      <c r="G170" s="312">
        <f>'[2]2013'!$AT$8*1000</f>
        <v>17492.644044917</v>
      </c>
      <c r="H170" s="309">
        <v>1</v>
      </c>
      <c r="I170" s="310"/>
      <c r="J170" s="310"/>
      <c r="K170" s="310"/>
      <c r="L170" s="310"/>
      <c r="M170" s="310"/>
      <c r="N170" s="310"/>
      <c r="O170" s="310"/>
      <c r="P170" s="265">
        <f t="shared" si="12"/>
        <v>1</v>
      </c>
      <c r="Q170" s="69"/>
    </row>
    <row r="171" spans="1:17" ht="15" outlineLevel="1" x14ac:dyDescent="0.25">
      <c r="A171" s="570"/>
      <c r="B171" s="287">
        <v>5</v>
      </c>
      <c r="C171" s="268" t="s">
        <v>6</v>
      </c>
      <c r="D171" s="266" t="s">
        <v>34</v>
      </c>
      <c r="E171" s="266"/>
      <c r="F171" s="312">
        <f>'[2]2013'!$P$11*1000</f>
        <v>2.6863671060000001</v>
      </c>
      <c r="G171" s="312">
        <f>'[2]2013'!$AT$11*1000</f>
        <v>38990.333879550002</v>
      </c>
      <c r="H171" s="309">
        <v>1</v>
      </c>
      <c r="I171" s="310"/>
      <c r="J171" s="310"/>
      <c r="K171" s="310"/>
      <c r="L171" s="310"/>
      <c r="M171" s="310"/>
      <c r="N171" s="310"/>
      <c r="O171" s="310"/>
      <c r="P171" s="265">
        <f t="shared" si="12"/>
        <v>1</v>
      </c>
      <c r="Q171" s="69"/>
    </row>
    <row r="172" spans="1:17" ht="15" outlineLevel="1" x14ac:dyDescent="0.25">
      <c r="A172" s="570"/>
      <c r="B172" s="287">
        <v>6</v>
      </c>
      <c r="C172" s="268" t="s">
        <v>15</v>
      </c>
      <c r="D172" s="266" t="s">
        <v>34</v>
      </c>
      <c r="E172" s="266"/>
      <c r="F172" s="312">
        <f>'[2]2013'!$P$12*1000</f>
        <v>10.081596047</v>
      </c>
      <c r="G172" s="312">
        <f>'[2]2013'!$AT$12*1000</f>
        <v>118699.46366882299</v>
      </c>
      <c r="H172" s="309">
        <v>1</v>
      </c>
      <c r="I172" s="310"/>
      <c r="J172" s="310"/>
      <c r="K172" s="310"/>
      <c r="L172" s="310"/>
      <c r="M172" s="310"/>
      <c r="N172" s="310"/>
      <c r="O172" s="310"/>
      <c r="P172" s="265">
        <f t="shared" si="12"/>
        <v>1</v>
      </c>
      <c r="Q172" s="69"/>
    </row>
    <row r="173" spans="1:17" ht="15" outlineLevel="1" x14ac:dyDescent="0.25">
      <c r="A173" s="570"/>
      <c r="B173" s="287">
        <v>7</v>
      </c>
      <c r="C173" s="268" t="s">
        <v>516</v>
      </c>
      <c r="D173" s="266" t="s">
        <v>34</v>
      </c>
      <c r="E173" s="266"/>
      <c r="F173" s="312">
        <f>'[2]2013'!$P$3*1000 + '[2]2013'!$P$4*1000 + '[2]2013'!$P$5*1000 + '[2]2013'!$P$16*1000 + '[2]2013'!$P$17 *1000 + '[2]2013'!$P$18*1000</f>
        <v>150.41149000000001</v>
      </c>
      <c r="G173" s="312">
        <f>'[2]2013'!$AT$3*1000 + '[2]2013'!$AT$4*1000 + '[2]2013'!$AT$5*1000 + '[2]2013'!$AT$16*1000 + '[2]2013'!$AT$17 *1000 + '[2]2013'!$AT$18*1000</f>
        <v>214.28748099999999</v>
      </c>
      <c r="H173" s="309">
        <v>1</v>
      </c>
      <c r="I173" s="310"/>
      <c r="J173" s="310"/>
      <c r="K173" s="310"/>
      <c r="L173" s="310"/>
      <c r="M173" s="310"/>
      <c r="N173" s="310"/>
      <c r="O173" s="310"/>
      <c r="P173" s="265">
        <f t="shared" si="12"/>
        <v>1</v>
      </c>
      <c r="Q173" s="69"/>
    </row>
    <row r="174" spans="1:17" ht="15" outlineLevel="1" x14ac:dyDescent="0.25">
      <c r="A174" s="570"/>
      <c r="B174" s="287">
        <v>8</v>
      </c>
      <c r="C174" s="268" t="s">
        <v>26</v>
      </c>
      <c r="D174" s="266" t="s">
        <v>34</v>
      </c>
      <c r="E174" s="266"/>
      <c r="F174" s="312"/>
      <c r="G174" s="312"/>
      <c r="H174" s="309">
        <v>1</v>
      </c>
      <c r="I174" s="310"/>
      <c r="J174" s="310"/>
      <c r="K174" s="310"/>
      <c r="L174" s="310"/>
      <c r="M174" s="310"/>
      <c r="N174" s="310"/>
      <c r="O174" s="310"/>
      <c r="P174" s="265">
        <f t="shared" si="12"/>
        <v>1</v>
      </c>
      <c r="Q174" s="69"/>
    </row>
    <row r="175" spans="1:17" ht="15" outlineLevel="1" x14ac:dyDescent="0.25">
      <c r="A175" s="570"/>
      <c r="B175" s="287">
        <v>9</v>
      </c>
      <c r="C175" s="268" t="s">
        <v>8</v>
      </c>
      <c r="D175" s="266" t="s">
        <v>34</v>
      </c>
      <c r="E175" s="266"/>
      <c r="F175" s="312">
        <f>'[2]2013'!$P$15*1000</f>
        <v>0.38527955000000003</v>
      </c>
      <c r="G175" s="312">
        <f>'[2]2013'!$AT$15*1000</f>
        <v>5880.5435291399999</v>
      </c>
      <c r="H175" s="309">
        <v>1</v>
      </c>
      <c r="I175" s="310"/>
      <c r="J175" s="310"/>
      <c r="K175" s="310"/>
      <c r="L175" s="310"/>
      <c r="M175" s="310"/>
      <c r="N175" s="310"/>
      <c r="O175" s="310"/>
      <c r="P175" s="265">
        <f t="shared" si="12"/>
        <v>1</v>
      </c>
      <c r="Q175" s="69"/>
    </row>
    <row r="176" spans="1:17" ht="15" outlineLevel="1" x14ac:dyDescent="0.25">
      <c r="A176" s="570"/>
      <c r="B176" s="287"/>
      <c r="C176" s="269" t="s">
        <v>257</v>
      </c>
      <c r="D176" s="266" t="s">
        <v>254</v>
      </c>
      <c r="E176" s="266"/>
      <c r="F176" s="312"/>
      <c r="G176" s="312"/>
      <c r="H176" s="309"/>
      <c r="I176" s="310"/>
      <c r="J176" s="310"/>
      <c r="K176" s="310"/>
      <c r="L176" s="310"/>
      <c r="M176" s="310"/>
      <c r="N176" s="310"/>
      <c r="O176" s="310"/>
      <c r="P176" s="265"/>
      <c r="Q176" s="69"/>
    </row>
    <row r="177" spans="1:17" ht="15" outlineLevel="1" x14ac:dyDescent="0.25">
      <c r="A177" s="570"/>
      <c r="B177" s="287"/>
      <c r="C177" s="559"/>
      <c r="D177" s="559"/>
      <c r="E177" s="281"/>
      <c r="F177" s="312"/>
      <c r="G177" s="312"/>
      <c r="H177" s="309"/>
      <c r="I177" s="310"/>
      <c r="J177" s="310"/>
      <c r="K177" s="310"/>
      <c r="L177" s="310"/>
      <c r="M177" s="310"/>
      <c r="N177" s="310"/>
      <c r="O177" s="310"/>
      <c r="P177" s="265"/>
      <c r="Q177" s="69"/>
    </row>
    <row r="178" spans="1:17" ht="15" outlineLevel="1" x14ac:dyDescent="0.25">
      <c r="A178" s="570"/>
      <c r="B178" s="287"/>
      <c r="C178" s="559"/>
      <c r="D178" s="559"/>
      <c r="E178" s="281"/>
      <c r="F178" s="312"/>
      <c r="G178" s="312"/>
      <c r="H178" s="309"/>
      <c r="I178" s="310"/>
      <c r="J178" s="310"/>
      <c r="K178" s="310"/>
      <c r="L178" s="310"/>
      <c r="M178" s="310"/>
      <c r="N178" s="310"/>
      <c r="O178" s="310"/>
      <c r="P178" s="265"/>
      <c r="Q178" s="69"/>
    </row>
    <row r="179" spans="1:17" ht="15" outlineLevel="1" x14ac:dyDescent="0.25">
      <c r="A179" s="570"/>
      <c r="B179" s="287"/>
      <c r="C179" s="559"/>
      <c r="D179" s="559"/>
      <c r="E179" s="281"/>
      <c r="F179" s="312"/>
      <c r="G179" s="312"/>
      <c r="H179" s="309"/>
      <c r="I179" s="310"/>
      <c r="J179" s="310"/>
      <c r="K179" s="310"/>
      <c r="L179" s="310"/>
      <c r="M179" s="310"/>
      <c r="N179" s="310"/>
      <c r="O179" s="310"/>
      <c r="P179" s="265"/>
      <c r="Q179" s="69"/>
    </row>
    <row r="180" spans="1:17" s="45" customFormat="1" ht="15" outlineLevel="1" x14ac:dyDescent="0.25">
      <c r="A180" s="570"/>
      <c r="B180" s="417"/>
      <c r="C180" s="572" t="s">
        <v>9</v>
      </c>
      <c r="D180" s="572"/>
      <c r="E180" s="418"/>
      <c r="F180" s="419"/>
      <c r="G180" s="419"/>
      <c r="H180" s="419"/>
      <c r="I180" s="419"/>
      <c r="J180" s="419"/>
      <c r="K180" s="419"/>
      <c r="L180" s="419"/>
      <c r="M180" s="419"/>
      <c r="N180" s="419"/>
      <c r="O180" s="419"/>
      <c r="P180" s="420"/>
      <c r="Q180" s="151"/>
    </row>
    <row r="181" spans="1:17" ht="15" outlineLevel="1" x14ac:dyDescent="0.25">
      <c r="A181" s="570"/>
      <c r="B181" s="152">
        <v>10</v>
      </c>
      <c r="C181" s="270" t="s">
        <v>27</v>
      </c>
      <c r="D181" s="266" t="s">
        <v>34</v>
      </c>
      <c r="E181" s="266">
        <v>12</v>
      </c>
      <c r="F181" s="312">
        <f>'[2]2013'!$P$6*1000</f>
        <v>49.719287682000001</v>
      </c>
      <c r="G181" s="312">
        <f>'[2]2013'!$AT$6*1000</f>
        <v>318357.215505703</v>
      </c>
      <c r="H181" s="309"/>
      <c r="I181" s="311">
        <v>0.4</v>
      </c>
      <c r="J181" s="310">
        <v>0.6</v>
      </c>
      <c r="K181" s="310"/>
      <c r="L181" s="310"/>
      <c r="M181" s="310"/>
      <c r="N181" s="310"/>
      <c r="O181" s="310"/>
      <c r="P181" s="265">
        <f t="shared" ref="P181:P188" si="13">SUM(H181:O181)</f>
        <v>1</v>
      </c>
      <c r="Q181" s="69"/>
    </row>
    <row r="182" spans="1:17" ht="15" outlineLevel="1" x14ac:dyDescent="0.25">
      <c r="A182" s="570"/>
      <c r="B182" s="152">
        <v>11</v>
      </c>
      <c r="C182" s="268" t="s">
        <v>25</v>
      </c>
      <c r="D182" s="266" t="s">
        <v>34</v>
      </c>
      <c r="E182" s="266">
        <v>12</v>
      </c>
      <c r="F182" s="312">
        <f>'[2]2013'!$P$7*1000</f>
        <v>4.5467608159999999</v>
      </c>
      <c r="G182" s="312">
        <f>'[2]2013'!$AT$7*1000</f>
        <v>14385.349016691</v>
      </c>
      <c r="H182" s="309"/>
      <c r="I182" s="311">
        <v>1</v>
      </c>
      <c r="J182" s="310"/>
      <c r="K182" s="310"/>
      <c r="L182" s="310"/>
      <c r="M182" s="310"/>
      <c r="N182" s="310"/>
      <c r="O182" s="310"/>
      <c r="P182" s="265">
        <f t="shared" si="13"/>
        <v>1</v>
      </c>
      <c r="Q182" s="69"/>
    </row>
    <row r="183" spans="1:17" ht="15" outlineLevel="1" x14ac:dyDescent="0.25">
      <c r="A183" s="570"/>
      <c r="B183" s="152">
        <v>12</v>
      </c>
      <c r="C183" s="268" t="s">
        <v>28</v>
      </c>
      <c r="D183" s="266" t="s">
        <v>34</v>
      </c>
      <c r="E183" s="266">
        <v>3</v>
      </c>
      <c r="F183" s="312"/>
      <c r="G183" s="312"/>
      <c r="H183" s="309"/>
      <c r="I183" s="310"/>
      <c r="J183" s="310"/>
      <c r="K183" s="310"/>
      <c r="L183" s="310"/>
      <c r="M183" s="310"/>
      <c r="N183" s="310"/>
      <c r="O183" s="310"/>
      <c r="P183" s="265">
        <f t="shared" si="13"/>
        <v>0</v>
      </c>
      <c r="Q183" s="69"/>
    </row>
    <row r="184" spans="1:17" ht="15" outlineLevel="1" x14ac:dyDescent="0.25">
      <c r="A184" s="570"/>
      <c r="B184" s="152">
        <v>13</v>
      </c>
      <c r="C184" s="268" t="s">
        <v>29</v>
      </c>
      <c r="D184" s="266" t="s">
        <v>34</v>
      </c>
      <c r="E184" s="266">
        <v>12</v>
      </c>
      <c r="F184" s="312"/>
      <c r="G184" s="312"/>
      <c r="H184" s="309"/>
      <c r="I184" s="310"/>
      <c r="J184" s="310"/>
      <c r="K184" s="310"/>
      <c r="L184" s="310"/>
      <c r="M184" s="310"/>
      <c r="N184" s="310"/>
      <c r="O184" s="310"/>
      <c r="P184" s="265">
        <f t="shared" si="13"/>
        <v>0</v>
      </c>
      <c r="Q184" s="69"/>
    </row>
    <row r="185" spans="1:17" ht="15" outlineLevel="1" x14ac:dyDescent="0.25">
      <c r="A185" s="570"/>
      <c r="B185" s="152">
        <v>14</v>
      </c>
      <c r="C185" s="268" t="s">
        <v>23</v>
      </c>
      <c r="D185" s="266" t="s">
        <v>34</v>
      </c>
      <c r="E185" s="266">
        <v>12</v>
      </c>
      <c r="F185" s="312">
        <f>'[2]2013'!$P$2*1000</f>
        <v>8.8126766229999998</v>
      </c>
      <c r="G185" s="312">
        <f>'[2]2013'!$AT$2*1000</f>
        <v>48450.767796975</v>
      </c>
      <c r="H185" s="309"/>
      <c r="I185" s="310"/>
      <c r="J185" s="310">
        <v>1</v>
      </c>
      <c r="K185" s="310"/>
      <c r="L185" s="310"/>
      <c r="M185" s="310"/>
      <c r="N185" s="310"/>
      <c r="O185" s="310"/>
      <c r="P185" s="265">
        <f t="shared" si="13"/>
        <v>1</v>
      </c>
      <c r="Q185" s="69"/>
    </row>
    <row r="186" spans="1:17" ht="28.5" outlineLevel="1" x14ac:dyDescent="0.25">
      <c r="A186" s="570"/>
      <c r="B186" s="287">
        <v>15</v>
      </c>
      <c r="C186" s="268" t="s">
        <v>30</v>
      </c>
      <c r="D186" s="266" t="s">
        <v>34</v>
      </c>
      <c r="E186" s="266">
        <v>0</v>
      </c>
      <c r="F186" s="312"/>
      <c r="G186" s="312"/>
      <c r="H186" s="309"/>
      <c r="I186" s="310"/>
      <c r="J186" s="310"/>
      <c r="K186" s="310"/>
      <c r="L186" s="310"/>
      <c r="M186" s="310"/>
      <c r="N186" s="310"/>
      <c r="O186" s="310"/>
      <c r="P186" s="265">
        <f t="shared" si="13"/>
        <v>0</v>
      </c>
      <c r="Q186" s="69"/>
    </row>
    <row r="187" spans="1:17" ht="28.5" outlineLevel="1" x14ac:dyDescent="0.25">
      <c r="A187" s="570"/>
      <c r="B187" s="287">
        <v>16</v>
      </c>
      <c r="C187" s="268" t="s">
        <v>31</v>
      </c>
      <c r="D187" s="266" t="s">
        <v>34</v>
      </c>
      <c r="E187" s="266">
        <v>0</v>
      </c>
      <c r="F187" s="312"/>
      <c r="G187" s="312"/>
      <c r="H187" s="309"/>
      <c r="I187" s="310"/>
      <c r="J187" s="310"/>
      <c r="K187" s="310"/>
      <c r="L187" s="310"/>
      <c r="M187" s="310"/>
      <c r="N187" s="310"/>
      <c r="O187" s="310"/>
      <c r="P187" s="265">
        <f t="shared" si="13"/>
        <v>0</v>
      </c>
      <c r="Q187" s="69"/>
    </row>
    <row r="188" spans="1:17" ht="15" outlineLevel="1" x14ac:dyDescent="0.25">
      <c r="A188" s="570"/>
      <c r="B188" s="287">
        <v>17</v>
      </c>
      <c r="C188" s="268" t="s">
        <v>10</v>
      </c>
      <c r="D188" s="266" t="s">
        <v>34</v>
      </c>
      <c r="E188" s="266">
        <v>0</v>
      </c>
      <c r="F188" s="312"/>
      <c r="G188" s="312"/>
      <c r="H188" s="309"/>
      <c r="I188" s="310"/>
      <c r="J188" s="310"/>
      <c r="K188" s="310"/>
      <c r="L188" s="310"/>
      <c r="M188" s="310"/>
      <c r="N188" s="310"/>
      <c r="O188" s="310"/>
      <c r="P188" s="265">
        <f t="shared" si="13"/>
        <v>0</v>
      </c>
      <c r="Q188" s="69"/>
    </row>
    <row r="189" spans="1:17" ht="15" outlineLevel="1" x14ac:dyDescent="0.25">
      <c r="A189" s="570"/>
      <c r="B189" s="287"/>
      <c r="C189" s="269" t="s">
        <v>257</v>
      </c>
      <c r="D189" s="266" t="s">
        <v>254</v>
      </c>
      <c r="E189" s="266"/>
      <c r="F189" s="312"/>
      <c r="G189" s="312"/>
      <c r="H189" s="309"/>
      <c r="I189" s="310"/>
      <c r="J189" s="310"/>
      <c r="K189" s="310"/>
      <c r="L189" s="310"/>
      <c r="M189" s="310"/>
      <c r="N189" s="310"/>
      <c r="O189" s="310"/>
      <c r="P189" s="265"/>
      <c r="Q189" s="69"/>
    </row>
    <row r="190" spans="1:17" ht="15" outlineLevel="1" x14ac:dyDescent="0.25">
      <c r="A190" s="570"/>
      <c r="B190" s="287"/>
      <c r="C190" s="559"/>
      <c r="D190" s="559"/>
      <c r="E190" s="281"/>
      <c r="F190" s="312"/>
      <c r="G190" s="312"/>
      <c r="H190" s="309"/>
      <c r="I190" s="310"/>
      <c r="J190" s="310"/>
      <c r="K190" s="310"/>
      <c r="L190" s="310"/>
      <c r="M190" s="310"/>
      <c r="N190" s="310"/>
      <c r="O190" s="310"/>
      <c r="P190" s="265"/>
      <c r="Q190" s="69"/>
    </row>
    <row r="191" spans="1:17" ht="15" outlineLevel="1" x14ac:dyDescent="0.25">
      <c r="A191" s="570"/>
      <c r="B191" s="287"/>
      <c r="C191" s="559"/>
      <c r="D191" s="559"/>
      <c r="E191" s="281"/>
      <c r="F191" s="312"/>
      <c r="G191" s="312"/>
      <c r="H191" s="309"/>
      <c r="I191" s="310"/>
      <c r="J191" s="310"/>
      <c r="K191" s="310"/>
      <c r="L191" s="310"/>
      <c r="M191" s="310"/>
      <c r="N191" s="310"/>
      <c r="O191" s="310"/>
      <c r="P191" s="265"/>
      <c r="Q191" s="69"/>
    </row>
    <row r="192" spans="1:17" ht="15" outlineLevel="1" x14ac:dyDescent="0.25">
      <c r="A192" s="570"/>
      <c r="B192" s="287"/>
      <c r="C192" s="559"/>
      <c r="D192" s="559"/>
      <c r="E192" s="281"/>
      <c r="F192" s="312"/>
      <c r="G192" s="312"/>
      <c r="H192" s="309"/>
      <c r="I192" s="310"/>
      <c r="J192" s="310"/>
      <c r="K192" s="310"/>
      <c r="L192" s="310"/>
      <c r="M192" s="310"/>
      <c r="N192" s="310"/>
      <c r="O192" s="310"/>
      <c r="P192" s="265"/>
      <c r="Q192" s="69"/>
    </row>
    <row r="193" spans="1:17" s="45" customFormat="1" ht="15" outlineLevel="1" x14ac:dyDescent="0.25">
      <c r="A193" s="570"/>
      <c r="B193" s="417"/>
      <c r="C193" s="572" t="s">
        <v>11</v>
      </c>
      <c r="D193" s="572"/>
      <c r="E193" s="418"/>
      <c r="F193" s="419"/>
      <c r="G193" s="419"/>
      <c r="H193" s="419"/>
      <c r="I193" s="419"/>
      <c r="J193" s="419"/>
      <c r="K193" s="419"/>
      <c r="L193" s="419"/>
      <c r="M193" s="419"/>
      <c r="N193" s="419"/>
      <c r="O193" s="419"/>
      <c r="P193" s="420"/>
      <c r="Q193" s="151"/>
    </row>
    <row r="194" spans="1:17" ht="15" outlineLevel="1" x14ac:dyDescent="0.25">
      <c r="A194" s="570"/>
      <c r="B194" s="152">
        <v>18</v>
      </c>
      <c r="C194" s="268" t="s">
        <v>12</v>
      </c>
      <c r="D194" s="266" t="s">
        <v>34</v>
      </c>
      <c r="E194" s="266">
        <v>12</v>
      </c>
      <c r="F194" s="312"/>
      <c r="G194" s="312"/>
      <c r="H194" s="309"/>
      <c r="I194" s="310"/>
      <c r="J194" s="310"/>
      <c r="K194" s="310"/>
      <c r="L194" s="310"/>
      <c r="M194" s="310"/>
      <c r="N194" s="310"/>
      <c r="O194" s="310"/>
      <c r="P194" s="265">
        <f t="shared" ref="P194:P198" si="14">SUM(H194:O194)</f>
        <v>0</v>
      </c>
      <c r="Q194" s="69"/>
    </row>
    <row r="195" spans="1:17" ht="15" outlineLevel="1" x14ac:dyDescent="0.25">
      <c r="A195" s="570"/>
      <c r="B195" s="152">
        <v>19</v>
      </c>
      <c r="C195" s="268" t="s">
        <v>13</v>
      </c>
      <c r="D195" s="266" t="s">
        <v>34</v>
      </c>
      <c r="E195" s="266">
        <v>12</v>
      </c>
      <c r="F195" s="312"/>
      <c r="G195" s="312"/>
      <c r="H195" s="309"/>
      <c r="I195" s="310"/>
      <c r="J195" s="310"/>
      <c r="K195" s="310"/>
      <c r="L195" s="310"/>
      <c r="M195" s="310"/>
      <c r="N195" s="310"/>
      <c r="O195" s="310"/>
      <c r="P195" s="265">
        <f t="shared" si="14"/>
        <v>0</v>
      </c>
      <c r="Q195" s="69"/>
    </row>
    <row r="196" spans="1:17" ht="15" outlineLevel="1" x14ac:dyDescent="0.25">
      <c r="A196" s="570"/>
      <c r="B196" s="152">
        <v>20</v>
      </c>
      <c r="C196" s="268" t="s">
        <v>14</v>
      </c>
      <c r="D196" s="266" t="s">
        <v>34</v>
      </c>
      <c r="E196" s="266">
        <v>12</v>
      </c>
      <c r="F196" s="312"/>
      <c r="G196" s="312"/>
      <c r="H196" s="309"/>
      <c r="I196" s="310"/>
      <c r="J196" s="310"/>
      <c r="K196" s="310"/>
      <c r="L196" s="310"/>
      <c r="M196" s="310"/>
      <c r="N196" s="310"/>
      <c r="O196" s="310"/>
      <c r="P196" s="265">
        <f t="shared" si="14"/>
        <v>0</v>
      </c>
      <c r="Q196" s="69"/>
    </row>
    <row r="197" spans="1:17" ht="15" outlineLevel="1" x14ac:dyDescent="0.25">
      <c r="A197" s="570"/>
      <c r="B197" s="152">
        <v>21</v>
      </c>
      <c r="C197" s="270" t="s">
        <v>27</v>
      </c>
      <c r="D197" s="266" t="s">
        <v>34</v>
      </c>
      <c r="E197" s="266">
        <v>12</v>
      </c>
      <c r="F197" s="312"/>
      <c r="G197" s="312"/>
      <c r="H197" s="309"/>
      <c r="I197" s="310"/>
      <c r="J197" s="310"/>
      <c r="K197" s="310"/>
      <c r="L197" s="310"/>
      <c r="M197" s="310"/>
      <c r="N197" s="310"/>
      <c r="O197" s="310"/>
      <c r="P197" s="265">
        <f t="shared" si="14"/>
        <v>0</v>
      </c>
      <c r="Q197" s="69"/>
    </row>
    <row r="198" spans="1:17" ht="15" outlineLevel="1" x14ac:dyDescent="0.25">
      <c r="A198" s="570"/>
      <c r="B198" s="152">
        <v>22</v>
      </c>
      <c r="C198" s="268" t="s">
        <v>10</v>
      </c>
      <c r="D198" s="266" t="s">
        <v>34</v>
      </c>
      <c r="E198" s="266">
        <v>0</v>
      </c>
      <c r="F198" s="312"/>
      <c r="G198" s="312"/>
      <c r="H198" s="309"/>
      <c r="I198" s="310"/>
      <c r="J198" s="310"/>
      <c r="K198" s="310"/>
      <c r="L198" s="310"/>
      <c r="M198" s="310"/>
      <c r="N198" s="310"/>
      <c r="O198" s="310"/>
      <c r="P198" s="265">
        <f t="shared" si="14"/>
        <v>0</v>
      </c>
      <c r="Q198" s="69"/>
    </row>
    <row r="199" spans="1:17" ht="15" outlineLevel="1" x14ac:dyDescent="0.25">
      <c r="A199" s="570"/>
      <c r="B199" s="152"/>
      <c r="C199" s="269" t="s">
        <v>257</v>
      </c>
      <c r="D199" s="266" t="s">
        <v>254</v>
      </c>
      <c r="E199" s="266"/>
      <c r="F199" s="312"/>
      <c r="G199" s="312"/>
      <c r="H199" s="309"/>
      <c r="I199" s="310"/>
      <c r="J199" s="310"/>
      <c r="K199" s="310"/>
      <c r="L199" s="310"/>
      <c r="M199" s="310"/>
      <c r="N199" s="310"/>
      <c r="O199" s="310"/>
      <c r="P199" s="265"/>
      <c r="Q199" s="69"/>
    </row>
    <row r="200" spans="1:17" ht="15" outlineLevel="1" x14ac:dyDescent="0.25">
      <c r="A200" s="570"/>
      <c r="B200" s="152"/>
      <c r="C200" s="559"/>
      <c r="D200" s="559"/>
      <c r="E200" s="281"/>
      <c r="F200" s="312"/>
      <c r="G200" s="312"/>
      <c r="H200" s="309"/>
      <c r="I200" s="310"/>
      <c r="J200" s="310"/>
      <c r="K200" s="310"/>
      <c r="L200" s="310"/>
      <c r="M200" s="310"/>
      <c r="N200" s="310"/>
      <c r="O200" s="310"/>
      <c r="P200" s="265"/>
      <c r="Q200" s="69"/>
    </row>
    <row r="201" spans="1:17" ht="15" outlineLevel="1" x14ac:dyDescent="0.25">
      <c r="A201" s="570"/>
      <c r="B201" s="152"/>
      <c r="C201" s="559"/>
      <c r="D201" s="559"/>
      <c r="E201" s="281"/>
      <c r="F201" s="312"/>
      <c r="G201" s="312"/>
      <c r="H201" s="309"/>
      <c r="I201" s="310"/>
      <c r="J201" s="310"/>
      <c r="K201" s="310"/>
      <c r="L201" s="310"/>
      <c r="M201" s="310"/>
      <c r="N201" s="310"/>
      <c r="O201" s="310"/>
      <c r="P201" s="265"/>
      <c r="Q201" s="69"/>
    </row>
    <row r="202" spans="1:17" ht="15" outlineLevel="1" x14ac:dyDescent="0.25">
      <c r="A202" s="570"/>
      <c r="B202" s="152"/>
      <c r="C202" s="559"/>
      <c r="D202" s="559"/>
      <c r="E202" s="281"/>
      <c r="F202" s="312"/>
      <c r="G202" s="312"/>
      <c r="H202" s="309"/>
      <c r="I202" s="310"/>
      <c r="J202" s="310"/>
      <c r="K202" s="310"/>
      <c r="L202" s="310"/>
      <c r="M202" s="310"/>
      <c r="N202" s="310"/>
      <c r="O202" s="310"/>
      <c r="P202" s="265"/>
      <c r="Q202" s="69"/>
    </row>
    <row r="203" spans="1:17" s="45" customFormat="1" ht="15" outlineLevel="1" x14ac:dyDescent="0.25">
      <c r="A203" s="570"/>
      <c r="B203" s="417"/>
      <c r="C203" s="572" t="s">
        <v>15</v>
      </c>
      <c r="D203" s="572"/>
      <c r="E203" s="418"/>
      <c r="F203" s="419"/>
      <c r="G203" s="419"/>
      <c r="H203" s="419"/>
      <c r="I203" s="419"/>
      <c r="J203" s="419"/>
      <c r="K203" s="419"/>
      <c r="L203" s="419"/>
      <c r="M203" s="419"/>
      <c r="N203" s="419"/>
      <c r="O203" s="419"/>
      <c r="P203" s="420"/>
      <c r="Q203" s="151"/>
    </row>
    <row r="204" spans="1:17" ht="15" outlineLevel="1" x14ac:dyDescent="0.25">
      <c r="A204" s="570"/>
      <c r="B204" s="287">
        <v>23</v>
      </c>
      <c r="C204" s="268" t="s">
        <v>15</v>
      </c>
      <c r="D204" s="266" t="s">
        <v>34</v>
      </c>
      <c r="E204" s="266"/>
      <c r="F204" s="312"/>
      <c r="G204" s="312"/>
      <c r="H204" s="309">
        <v>1</v>
      </c>
      <c r="I204" s="310"/>
      <c r="J204" s="310"/>
      <c r="K204" s="310"/>
      <c r="L204" s="310"/>
      <c r="M204" s="310"/>
      <c r="N204" s="310"/>
      <c r="O204" s="310"/>
      <c r="P204" s="265">
        <f t="shared" ref="P204" si="15">SUM(H204:O204)</f>
        <v>1</v>
      </c>
      <c r="Q204" s="69"/>
    </row>
    <row r="205" spans="1:17" ht="15" outlineLevel="1" x14ac:dyDescent="0.25">
      <c r="A205" s="570"/>
      <c r="B205" s="287"/>
      <c r="C205" s="269" t="s">
        <v>257</v>
      </c>
      <c r="D205" s="266" t="s">
        <v>254</v>
      </c>
      <c r="E205" s="266"/>
      <c r="F205" s="312"/>
      <c r="G205" s="312"/>
      <c r="H205" s="309"/>
      <c r="I205" s="310"/>
      <c r="J205" s="310"/>
      <c r="K205" s="310"/>
      <c r="L205" s="310"/>
      <c r="M205" s="310"/>
      <c r="N205" s="310"/>
      <c r="O205" s="310"/>
      <c r="P205" s="265"/>
      <c r="Q205" s="69"/>
    </row>
    <row r="206" spans="1:17" ht="15" outlineLevel="1" x14ac:dyDescent="0.25">
      <c r="A206" s="570"/>
      <c r="B206" s="287"/>
      <c r="C206" s="559"/>
      <c r="D206" s="559"/>
      <c r="E206" s="281"/>
      <c r="F206" s="312"/>
      <c r="G206" s="312"/>
      <c r="H206" s="309"/>
      <c r="I206" s="310"/>
      <c r="J206" s="310"/>
      <c r="K206" s="310"/>
      <c r="L206" s="310"/>
      <c r="M206" s="310"/>
      <c r="N206" s="310"/>
      <c r="O206" s="310"/>
      <c r="P206" s="265"/>
      <c r="Q206" s="69"/>
    </row>
    <row r="207" spans="1:17" ht="15" outlineLevel="1" x14ac:dyDescent="0.25">
      <c r="A207" s="570"/>
      <c r="B207" s="287"/>
      <c r="C207" s="559"/>
      <c r="D207" s="559"/>
      <c r="E207" s="281"/>
      <c r="F207" s="312"/>
      <c r="G207" s="312"/>
      <c r="H207" s="309"/>
      <c r="I207" s="310"/>
      <c r="J207" s="310"/>
      <c r="K207" s="310"/>
      <c r="L207" s="310"/>
      <c r="M207" s="310"/>
      <c r="N207" s="310"/>
      <c r="O207" s="310"/>
      <c r="P207" s="265"/>
      <c r="Q207" s="69"/>
    </row>
    <row r="208" spans="1:17" s="45" customFormat="1" ht="15" outlineLevel="1" x14ac:dyDescent="0.25">
      <c r="A208" s="570"/>
      <c r="B208" s="417"/>
      <c r="C208" s="572" t="s">
        <v>16</v>
      </c>
      <c r="D208" s="572"/>
      <c r="E208" s="418"/>
      <c r="F208" s="419"/>
      <c r="G208" s="419"/>
      <c r="H208" s="419"/>
      <c r="I208" s="419"/>
      <c r="J208" s="419"/>
      <c r="K208" s="419"/>
      <c r="L208" s="419"/>
      <c r="M208" s="419"/>
      <c r="N208" s="419"/>
      <c r="O208" s="419"/>
      <c r="P208" s="420"/>
      <c r="Q208" s="151"/>
    </row>
    <row r="209" spans="1:17" ht="15" outlineLevel="1" x14ac:dyDescent="0.25">
      <c r="A209" s="570"/>
      <c r="B209" s="287">
        <v>24</v>
      </c>
      <c r="C209" s="268" t="s">
        <v>17</v>
      </c>
      <c r="D209" s="266" t="s">
        <v>34</v>
      </c>
      <c r="E209" s="266"/>
      <c r="F209" s="312"/>
      <c r="G209" s="312"/>
      <c r="H209" s="309"/>
      <c r="I209" s="310"/>
      <c r="J209" s="310">
        <v>1</v>
      </c>
      <c r="K209" s="310"/>
      <c r="L209" s="310"/>
      <c r="M209" s="310"/>
      <c r="N209" s="310"/>
      <c r="O209" s="310"/>
      <c r="P209" s="265">
        <f t="shared" ref="P209:P213" si="16">SUM(H209:O209)</f>
        <v>1</v>
      </c>
      <c r="Q209" s="69"/>
    </row>
    <row r="210" spans="1:17" ht="15" outlineLevel="1" x14ac:dyDescent="0.25">
      <c r="A210" s="570"/>
      <c r="B210" s="287">
        <v>25</v>
      </c>
      <c r="C210" s="268" t="s">
        <v>18</v>
      </c>
      <c r="D210" s="266" t="s">
        <v>34</v>
      </c>
      <c r="E210" s="266"/>
      <c r="F210" s="312"/>
      <c r="G210" s="312"/>
      <c r="H210" s="309"/>
      <c r="I210" s="310"/>
      <c r="J210" s="310">
        <v>1</v>
      </c>
      <c r="K210" s="310"/>
      <c r="L210" s="310"/>
      <c r="M210" s="310"/>
      <c r="N210" s="310"/>
      <c r="O210" s="310"/>
      <c r="P210" s="265">
        <f t="shared" si="16"/>
        <v>1</v>
      </c>
      <c r="Q210" s="69"/>
    </row>
    <row r="211" spans="1:17" ht="15" outlineLevel="1" x14ac:dyDescent="0.25">
      <c r="A211" s="570"/>
      <c r="B211" s="287">
        <v>26</v>
      </c>
      <c r="C211" s="268" t="s">
        <v>19</v>
      </c>
      <c r="D211" s="266" t="s">
        <v>34</v>
      </c>
      <c r="E211" s="266"/>
      <c r="F211" s="312"/>
      <c r="G211" s="312"/>
      <c r="H211" s="309"/>
      <c r="I211" s="310"/>
      <c r="J211" s="310"/>
      <c r="K211" s="310"/>
      <c r="L211" s="310"/>
      <c r="M211" s="310"/>
      <c r="N211" s="310"/>
      <c r="O211" s="310"/>
      <c r="P211" s="265">
        <f t="shared" si="16"/>
        <v>0</v>
      </c>
      <c r="Q211" s="69"/>
    </row>
    <row r="212" spans="1:17" ht="15" outlineLevel="1" x14ac:dyDescent="0.25">
      <c r="A212" s="570"/>
      <c r="B212" s="287">
        <v>27</v>
      </c>
      <c r="C212" s="268" t="s">
        <v>20</v>
      </c>
      <c r="D212" s="266" t="s">
        <v>34</v>
      </c>
      <c r="E212" s="266"/>
      <c r="F212" s="312"/>
      <c r="G212" s="312"/>
      <c r="H212" s="309"/>
      <c r="I212" s="310"/>
      <c r="J212" s="310"/>
      <c r="K212" s="310"/>
      <c r="L212" s="310"/>
      <c r="M212" s="310"/>
      <c r="N212" s="310"/>
      <c r="O212" s="310"/>
      <c r="P212" s="265">
        <f t="shared" si="16"/>
        <v>0</v>
      </c>
      <c r="Q212" s="69"/>
    </row>
    <row r="213" spans="1:17" ht="15" outlineLevel="1" x14ac:dyDescent="0.25">
      <c r="A213" s="570"/>
      <c r="B213" s="287">
        <v>28</v>
      </c>
      <c r="C213" s="268" t="s">
        <v>105</v>
      </c>
      <c r="D213" s="266" t="s">
        <v>34</v>
      </c>
      <c r="E213" s="266"/>
      <c r="F213" s="312"/>
      <c r="G213" s="312"/>
      <c r="H213" s="309"/>
      <c r="I213" s="310"/>
      <c r="J213" s="310"/>
      <c r="K213" s="310"/>
      <c r="L213" s="310"/>
      <c r="M213" s="310"/>
      <c r="N213" s="310"/>
      <c r="O213" s="310"/>
      <c r="P213" s="265">
        <f t="shared" si="16"/>
        <v>0</v>
      </c>
      <c r="Q213" s="69"/>
    </row>
    <row r="214" spans="1:17" ht="15" outlineLevel="1" x14ac:dyDescent="0.25">
      <c r="A214" s="570"/>
      <c r="B214" s="287"/>
      <c r="C214" s="269" t="s">
        <v>257</v>
      </c>
      <c r="D214" s="266" t="s">
        <v>254</v>
      </c>
      <c r="E214" s="266"/>
      <c r="F214" s="312"/>
      <c r="G214" s="312"/>
      <c r="H214" s="309"/>
      <c r="I214" s="310"/>
      <c r="J214" s="310"/>
      <c r="K214" s="310"/>
      <c r="L214" s="310"/>
      <c r="M214" s="310"/>
      <c r="N214" s="310"/>
      <c r="O214" s="310"/>
      <c r="P214" s="265"/>
      <c r="Q214" s="69"/>
    </row>
    <row r="215" spans="1:17" ht="15" outlineLevel="1" x14ac:dyDescent="0.25">
      <c r="A215" s="570"/>
      <c r="B215" s="287"/>
      <c r="C215" s="559"/>
      <c r="D215" s="559"/>
      <c r="E215" s="281"/>
      <c r="F215" s="312"/>
      <c r="G215" s="312"/>
      <c r="H215" s="309"/>
      <c r="I215" s="310"/>
      <c r="J215" s="310"/>
      <c r="K215" s="310"/>
      <c r="L215" s="310"/>
      <c r="M215" s="310"/>
      <c r="N215" s="310"/>
      <c r="O215" s="310"/>
      <c r="P215" s="265"/>
      <c r="Q215" s="69"/>
    </row>
    <row r="216" spans="1:17" ht="15" outlineLevel="1" x14ac:dyDescent="0.25">
      <c r="A216" s="570"/>
      <c r="B216" s="287"/>
      <c r="C216" s="559"/>
      <c r="D216" s="559"/>
      <c r="E216" s="281"/>
      <c r="F216" s="312"/>
      <c r="G216" s="312"/>
      <c r="H216" s="309"/>
      <c r="I216" s="310"/>
      <c r="J216" s="310"/>
      <c r="K216" s="310"/>
      <c r="L216" s="310"/>
      <c r="M216" s="310"/>
      <c r="N216" s="310"/>
      <c r="O216" s="310"/>
      <c r="P216" s="265"/>
      <c r="Q216" s="69"/>
    </row>
    <row r="217" spans="1:17" s="45" customFormat="1" ht="15" outlineLevel="1" x14ac:dyDescent="0.25">
      <c r="A217" s="570"/>
      <c r="B217" s="417"/>
      <c r="C217" s="572" t="s">
        <v>106</v>
      </c>
      <c r="D217" s="572"/>
      <c r="E217" s="418"/>
      <c r="F217" s="419"/>
      <c r="G217" s="419"/>
      <c r="H217" s="419"/>
      <c r="I217" s="419"/>
      <c r="J217" s="419"/>
      <c r="K217" s="419"/>
      <c r="L217" s="419"/>
      <c r="M217" s="419"/>
      <c r="N217" s="419"/>
      <c r="O217" s="419"/>
      <c r="P217" s="420"/>
      <c r="Q217" s="151"/>
    </row>
    <row r="218" spans="1:17" ht="15" outlineLevel="1" x14ac:dyDescent="0.25">
      <c r="A218" s="570"/>
      <c r="B218" s="152">
        <v>29</v>
      </c>
      <c r="C218" s="268" t="s">
        <v>108</v>
      </c>
      <c r="D218" s="266" t="s">
        <v>34</v>
      </c>
      <c r="E218" s="266"/>
      <c r="F218" s="312"/>
      <c r="G218" s="312"/>
      <c r="H218" s="309"/>
      <c r="I218" s="310"/>
      <c r="J218" s="310"/>
      <c r="K218" s="310"/>
      <c r="L218" s="310"/>
      <c r="M218" s="310"/>
      <c r="N218" s="310"/>
      <c r="O218" s="310"/>
      <c r="P218" s="265">
        <f t="shared" ref="P218:P219" si="17">SUM(H218:O218)</f>
        <v>0</v>
      </c>
      <c r="Q218" s="69"/>
    </row>
    <row r="219" spans="1:17" ht="15" outlineLevel="1" x14ac:dyDescent="0.25">
      <c r="A219" s="570"/>
      <c r="B219" s="152">
        <v>30</v>
      </c>
      <c r="C219" s="268" t="s">
        <v>107</v>
      </c>
      <c r="D219" s="266" t="s">
        <v>34</v>
      </c>
      <c r="E219" s="266"/>
      <c r="F219" s="312"/>
      <c r="G219" s="312"/>
      <c r="H219" s="309"/>
      <c r="I219" s="310"/>
      <c r="J219" s="310"/>
      <c r="K219" s="310"/>
      <c r="L219" s="310"/>
      <c r="M219" s="310"/>
      <c r="N219" s="310"/>
      <c r="O219" s="310"/>
      <c r="P219" s="265">
        <f t="shared" si="17"/>
        <v>0</v>
      </c>
      <c r="Q219" s="69"/>
    </row>
    <row r="220" spans="1:17" ht="15" outlineLevel="1" x14ac:dyDescent="0.25">
      <c r="A220" s="570"/>
      <c r="B220" s="152"/>
      <c r="C220" s="269" t="s">
        <v>257</v>
      </c>
      <c r="D220" s="266" t="s">
        <v>254</v>
      </c>
      <c r="E220" s="266"/>
      <c r="F220" s="312"/>
      <c r="G220" s="312"/>
      <c r="H220" s="309"/>
      <c r="I220" s="310"/>
      <c r="J220" s="310"/>
      <c r="K220" s="310"/>
      <c r="L220" s="310"/>
      <c r="M220" s="310"/>
      <c r="N220" s="310"/>
      <c r="O220" s="310"/>
      <c r="P220" s="265"/>
      <c r="Q220" s="69"/>
    </row>
    <row r="221" spans="1:17" ht="15" outlineLevel="1" x14ac:dyDescent="0.25">
      <c r="A221" s="570"/>
      <c r="B221" s="152"/>
      <c r="C221" s="559"/>
      <c r="D221" s="559"/>
      <c r="E221" s="281"/>
      <c r="F221" s="312"/>
      <c r="G221" s="312"/>
      <c r="H221" s="309"/>
      <c r="I221" s="310"/>
      <c r="J221" s="310"/>
      <c r="K221" s="310"/>
      <c r="L221" s="310"/>
      <c r="M221" s="310"/>
      <c r="N221" s="310"/>
      <c r="O221" s="310"/>
      <c r="P221" s="265"/>
      <c r="Q221" s="69"/>
    </row>
    <row r="222" spans="1:17" s="45" customFormat="1" ht="15" outlineLevel="1" x14ac:dyDescent="0.25">
      <c r="A222" s="570"/>
      <c r="B222" s="153"/>
      <c r="C222" s="568"/>
      <c r="D222" s="568"/>
      <c r="E222" s="387"/>
      <c r="F222" s="312"/>
      <c r="G222" s="312"/>
      <c r="H222" s="437"/>
      <c r="I222" s="438"/>
      <c r="J222" s="438"/>
      <c r="K222" s="438"/>
      <c r="L222" s="438"/>
      <c r="M222" s="438"/>
      <c r="N222" s="438"/>
      <c r="O222" s="438"/>
      <c r="P222" s="421"/>
      <c r="Q222" s="151"/>
    </row>
    <row r="223" spans="1:17" ht="15" x14ac:dyDescent="0.25">
      <c r="A223" s="570"/>
      <c r="B223" s="388"/>
      <c r="C223" s="573" t="s">
        <v>221</v>
      </c>
      <c r="D223" s="573"/>
      <c r="E223" s="389"/>
      <c r="F223" s="390"/>
      <c r="G223" s="390"/>
      <c r="H223" s="391">
        <f>SUM(G167*H167,G168*H168,G169*H169,G170*H170,G171*H171,G172*H172,G175*H175,G204*H204)</f>
        <v>266362.82214555313</v>
      </c>
      <c r="I223" s="391">
        <f>SUM(G181*I181,G182*I182,G183*I183,G184*I184,G185*I185,G194*I194,G195*I195,G196*I196,G197*I197)</f>
        <v>141728.2352189722</v>
      </c>
      <c r="J223" s="392"/>
      <c r="K223" s="389"/>
      <c r="L223" s="389"/>
      <c r="M223" s="389"/>
      <c r="N223" s="391"/>
      <c r="O223" s="389"/>
      <c r="P223" s="393">
        <f>SUM(H223:O223)</f>
        <v>408091.05736452533</v>
      </c>
      <c r="Q223" s="69"/>
    </row>
    <row r="224" spans="1:17" ht="15" x14ac:dyDescent="0.25">
      <c r="A224" s="570"/>
      <c r="B224" s="288"/>
      <c r="C224" s="559" t="s">
        <v>319</v>
      </c>
      <c r="D224" s="559"/>
      <c r="E224" s="282"/>
      <c r="F224" s="280"/>
      <c r="G224" s="280"/>
      <c r="H224" s="282"/>
      <c r="I224" s="282"/>
      <c r="J224" s="283">
        <f>SUM(E181*F181*J181,E182*F182*J182,E183*F183*J183,E184*F184*J184,E185*F185*J185,E194*F194*J194,E195*F195*J195,E196*F196*J196,E197*F197*J197,F209*J209,F210*J210)</f>
        <v>463.73099078639996</v>
      </c>
      <c r="K224" s="283"/>
      <c r="L224" s="283"/>
      <c r="M224" s="283"/>
      <c r="N224" s="282"/>
      <c r="O224" s="282"/>
      <c r="P224" s="289">
        <f>SUM(H224:O224)</f>
        <v>463.73099078639996</v>
      </c>
      <c r="Q224" s="69"/>
    </row>
    <row r="225" spans="1:17" ht="15" x14ac:dyDescent="0.25">
      <c r="A225" s="570"/>
      <c r="B225" s="288"/>
      <c r="C225" s="559" t="s">
        <v>262</v>
      </c>
      <c r="D225" s="559"/>
      <c r="E225" s="282"/>
      <c r="F225" s="280"/>
      <c r="G225" s="280"/>
      <c r="H225" s="282"/>
      <c r="I225" s="282"/>
      <c r="J225" s="283">
        <f>J224-(E183*F183*J183)</f>
        <v>463.73099078639996</v>
      </c>
      <c r="K225" s="282"/>
      <c r="L225" s="282"/>
      <c r="M225" s="282"/>
      <c r="N225" s="282"/>
      <c r="O225" s="282"/>
      <c r="P225" s="289"/>
      <c r="Q225" s="69"/>
    </row>
    <row r="226" spans="1:17" ht="15" x14ac:dyDescent="0.25">
      <c r="A226" s="570"/>
      <c r="B226" s="290"/>
      <c r="C226" s="574"/>
      <c r="D226" s="574"/>
      <c r="E226" s="275"/>
      <c r="F226" s="273"/>
      <c r="G226" s="273"/>
      <c r="H226" s="275"/>
      <c r="I226" s="275"/>
      <c r="J226" s="275"/>
      <c r="K226" s="275"/>
      <c r="L226" s="275"/>
      <c r="M226" s="275"/>
      <c r="N226" s="275"/>
      <c r="O226" s="275"/>
      <c r="P226" s="291"/>
      <c r="Q226" s="69"/>
    </row>
    <row r="227" spans="1:17" ht="15" x14ac:dyDescent="0.25">
      <c r="A227" s="570"/>
      <c r="B227" s="415"/>
      <c r="C227" s="557" t="s">
        <v>323</v>
      </c>
      <c r="D227" s="557"/>
      <c r="E227" s="266"/>
      <c r="F227" s="277"/>
      <c r="G227" s="266"/>
      <c r="H227" s="278">
        <f>'3.  Distribution Rates'!G33</f>
        <v>8.6333333333333331E-3</v>
      </c>
      <c r="I227" s="278">
        <f>'3.  Distribution Rates'!G34</f>
        <v>5.6333333333333331E-3</v>
      </c>
      <c r="J227" s="278">
        <f>'3.  Distribution Rates'!G35</f>
        <v>2.1779333333333333</v>
      </c>
      <c r="K227" s="278">
        <f>'3.  Distribution Rates'!G36</f>
        <v>4.9872666666666667</v>
      </c>
      <c r="L227" s="278">
        <f>'3.  Distribution Rates'!G37</f>
        <v>9.7981333333333342</v>
      </c>
      <c r="M227" s="278">
        <f>'3.  Distribution Rates'!G38</f>
        <v>2.0999999999999999E-3</v>
      </c>
      <c r="N227" s="278">
        <f>'3.  Distribution Rates'!G39</f>
        <v>1.1888666666666667</v>
      </c>
      <c r="O227" s="278"/>
      <c r="P227" s="416"/>
      <c r="Q227" s="69"/>
    </row>
    <row r="228" spans="1:17" ht="15" x14ac:dyDescent="0.25">
      <c r="A228" s="570"/>
      <c r="B228" s="415"/>
      <c r="C228" s="557" t="s">
        <v>235</v>
      </c>
      <c r="D228" s="557"/>
      <c r="E228" s="275"/>
      <c r="F228" s="277"/>
      <c r="G228" s="277"/>
      <c r="H228" s="412">
        <f t="shared" ref="H228:N228" si="18">H74*H227</f>
        <v>2327.0231164329507</v>
      </c>
      <c r="I228" s="412">
        <f t="shared" si="18"/>
        <v>1112.638915058503</v>
      </c>
      <c r="J228" s="412">
        <f t="shared" si="18"/>
        <v>307.62212295466071</v>
      </c>
      <c r="K228" s="412">
        <f t="shared" si="18"/>
        <v>0</v>
      </c>
      <c r="L228" s="412">
        <f t="shared" si="18"/>
        <v>0</v>
      </c>
      <c r="M228" s="412">
        <f t="shared" si="18"/>
        <v>0</v>
      </c>
      <c r="N228" s="412">
        <f t="shared" si="18"/>
        <v>0</v>
      </c>
      <c r="O228" s="266"/>
      <c r="P228" s="292">
        <f>SUM(H228:O228)</f>
        <v>3747.2841544461144</v>
      </c>
      <c r="Q228" s="69"/>
    </row>
    <row r="229" spans="1:17" ht="15" x14ac:dyDescent="0.25">
      <c r="A229" s="570"/>
      <c r="B229" s="415"/>
      <c r="C229" s="557" t="s">
        <v>236</v>
      </c>
      <c r="D229" s="557"/>
      <c r="E229" s="275"/>
      <c r="F229" s="277"/>
      <c r="G229" s="277"/>
      <c r="H229" s="412">
        <f t="shared" ref="H229:N229" si="19">H152*H227</f>
        <v>1221.7880645444568</v>
      </c>
      <c r="I229" s="412">
        <f t="shared" si="19"/>
        <v>2707.1892723045817</v>
      </c>
      <c r="J229" s="412">
        <f t="shared" si="19"/>
        <v>2047.8892951118603</v>
      </c>
      <c r="K229" s="412">
        <f t="shared" si="19"/>
        <v>0</v>
      </c>
      <c r="L229" s="412">
        <f t="shared" si="19"/>
        <v>0</v>
      </c>
      <c r="M229" s="412">
        <f t="shared" si="19"/>
        <v>0</v>
      </c>
      <c r="N229" s="412">
        <f t="shared" si="19"/>
        <v>0</v>
      </c>
      <c r="O229" s="266"/>
      <c r="P229" s="292">
        <f>SUM(H229:O229)</f>
        <v>5976.8666319608992</v>
      </c>
      <c r="Q229" s="69"/>
    </row>
    <row r="230" spans="1:17" ht="15" x14ac:dyDescent="0.25">
      <c r="A230" s="570"/>
      <c r="B230" s="415"/>
      <c r="C230" s="557" t="s">
        <v>237</v>
      </c>
      <c r="D230" s="557"/>
      <c r="E230" s="275"/>
      <c r="F230" s="277"/>
      <c r="G230" s="277"/>
      <c r="H230" s="412">
        <f>H223*H227</f>
        <v>2299.5990311899418</v>
      </c>
      <c r="I230" s="412">
        <f>I223*I227</f>
        <v>798.40239173354337</v>
      </c>
      <c r="J230" s="412">
        <f>J224*J227</f>
        <v>1009.9751825333933</v>
      </c>
      <c r="K230" s="412">
        <f>K224*K227</f>
        <v>0</v>
      </c>
      <c r="L230" s="412">
        <f>L224*L227</f>
        <v>0</v>
      </c>
      <c r="M230" s="412">
        <f>M224*M227</f>
        <v>0</v>
      </c>
      <c r="N230" s="412">
        <f>N223*N227</f>
        <v>0</v>
      </c>
      <c r="O230" s="266"/>
      <c r="P230" s="292">
        <f>SUM(H230:O230)</f>
        <v>4107.976605456879</v>
      </c>
      <c r="Q230" s="69"/>
    </row>
    <row r="231" spans="1:17" ht="15" x14ac:dyDescent="0.25">
      <c r="A231" s="570"/>
      <c r="B231" s="290"/>
      <c r="C231" s="413" t="s">
        <v>99</v>
      </c>
      <c r="D231" s="275"/>
      <c r="E231" s="275"/>
      <c r="F231" s="273"/>
      <c r="G231" s="273"/>
      <c r="H231" s="279">
        <f>SUM(H228:H230)</f>
        <v>5848.4102121673495</v>
      </c>
      <c r="I231" s="279">
        <f t="shared" ref="I231:N231" si="20">SUM(I228:I230)</f>
        <v>4618.2305790966284</v>
      </c>
      <c r="J231" s="279">
        <f t="shared" si="20"/>
        <v>3365.4866005999143</v>
      </c>
      <c r="K231" s="279">
        <f t="shared" si="20"/>
        <v>0</v>
      </c>
      <c r="L231" s="279">
        <f t="shared" si="20"/>
        <v>0</v>
      </c>
      <c r="M231" s="279">
        <f t="shared" si="20"/>
        <v>0</v>
      </c>
      <c r="N231" s="279">
        <f t="shared" si="20"/>
        <v>0</v>
      </c>
      <c r="O231" s="275"/>
      <c r="P231" s="293">
        <f>SUM(P229:P230)</f>
        <v>10084.843237417779</v>
      </c>
      <c r="Q231" s="69"/>
    </row>
    <row r="232" spans="1:17" ht="15" x14ac:dyDescent="0.25">
      <c r="A232" s="570"/>
      <c r="B232" s="290"/>
      <c r="C232" s="557" t="s">
        <v>102</v>
      </c>
      <c r="D232" s="557"/>
      <c r="E232" s="275"/>
      <c r="F232" s="273"/>
      <c r="G232" s="273"/>
      <c r="H232" s="275">
        <f>H223*'6.  Persistence Rates'!$G$27</f>
        <v>265129.66093191633</v>
      </c>
      <c r="I232" s="275">
        <f>I223*'6.  Persistence Rates'!$G$27</f>
        <v>141072.08598184734</v>
      </c>
      <c r="J232" s="275">
        <f>J224*'6.  Persistence Rates'!$O$27</f>
        <v>212.75113555791825</v>
      </c>
      <c r="K232" s="275">
        <f>K224*'6.  Persistence Rates'!$O$27</f>
        <v>0</v>
      </c>
      <c r="L232" s="275">
        <f>L224*'6.  Persistence Rates'!$O$27</f>
        <v>0</v>
      </c>
      <c r="M232" s="275">
        <f>M224*'6.  Persistence Rates'!$O$27</f>
        <v>0</v>
      </c>
      <c r="N232" s="275">
        <f>N223*'6.  Persistence Rates'!G27</f>
        <v>0</v>
      </c>
      <c r="O232" s="275"/>
      <c r="P232" s="291"/>
      <c r="Q232" s="69"/>
    </row>
    <row r="233" spans="1:17" ht="15" x14ac:dyDescent="0.25">
      <c r="A233" s="260"/>
      <c r="B233" s="290"/>
      <c r="C233" s="557" t="s">
        <v>435</v>
      </c>
      <c r="D233" s="557"/>
      <c r="E233" s="275"/>
      <c r="F233" s="273"/>
      <c r="G233" s="273"/>
      <c r="H233" s="312">
        <f>H232*'[2]2013'!$AV$21/'[2]2013'!$AU$21</f>
        <v>263797.82528550224</v>
      </c>
      <c r="I233" s="312">
        <f>I232*'[2]2013'!$AV$21/'[2]2013'!$AU$21</f>
        <v>140363.4333468905</v>
      </c>
      <c r="J233" s="312">
        <f>J232*'[2]2013'!$R$21/'[2]2013'!$Q$21</f>
        <v>212.4170157644221</v>
      </c>
      <c r="K233" s="312"/>
      <c r="L233" s="312"/>
      <c r="M233" s="312"/>
      <c r="N233" s="312"/>
      <c r="O233" s="275"/>
      <c r="P233" s="291"/>
      <c r="Q233" s="69"/>
    </row>
    <row r="234" spans="1:17" ht="15" x14ac:dyDescent="0.25">
      <c r="A234" s="260"/>
      <c r="B234" s="290"/>
      <c r="C234" s="557" t="s">
        <v>436</v>
      </c>
      <c r="D234" s="557"/>
      <c r="E234" s="275"/>
      <c r="F234" s="273"/>
      <c r="G234" s="273"/>
      <c r="H234" s="312"/>
      <c r="I234" s="312"/>
      <c r="J234" s="312"/>
      <c r="K234" s="312"/>
      <c r="L234" s="312"/>
      <c r="M234" s="312"/>
      <c r="N234" s="312"/>
      <c r="O234" s="275"/>
      <c r="P234" s="291"/>
      <c r="Q234" s="69"/>
    </row>
    <row r="235" spans="1:17" ht="15" x14ac:dyDescent="0.25">
      <c r="A235" s="260"/>
      <c r="B235" s="290"/>
      <c r="C235" s="557" t="s">
        <v>437</v>
      </c>
      <c r="D235" s="557"/>
      <c r="E235" s="275"/>
      <c r="F235" s="273"/>
      <c r="G235" s="273"/>
      <c r="H235" s="312"/>
      <c r="I235" s="312"/>
      <c r="J235" s="312"/>
      <c r="K235" s="312"/>
      <c r="L235" s="312"/>
      <c r="M235" s="312"/>
      <c r="N235" s="312"/>
      <c r="O235" s="275"/>
      <c r="P235" s="291"/>
      <c r="Q235" s="69"/>
    </row>
    <row r="236" spans="1:17" ht="15" x14ac:dyDescent="0.25">
      <c r="A236" s="260"/>
      <c r="B236" s="290"/>
      <c r="C236" s="557" t="s">
        <v>438</v>
      </c>
      <c r="D236" s="557"/>
      <c r="E236" s="275"/>
      <c r="F236" s="273"/>
      <c r="G236" s="273"/>
      <c r="H236" s="312"/>
      <c r="I236" s="312"/>
      <c r="J236" s="312"/>
      <c r="K236" s="312"/>
      <c r="L236" s="312"/>
      <c r="M236" s="312"/>
      <c r="N236" s="312"/>
      <c r="O236" s="275"/>
      <c r="P236" s="291"/>
      <c r="Q236" s="69"/>
    </row>
    <row r="237" spans="1:17" ht="15" x14ac:dyDescent="0.25">
      <c r="A237" s="260"/>
      <c r="B237" s="290"/>
      <c r="C237" s="557" t="s">
        <v>439</v>
      </c>
      <c r="D237" s="557"/>
      <c r="E237" s="275"/>
      <c r="F237" s="273"/>
      <c r="G237" s="273"/>
      <c r="H237" s="312"/>
      <c r="I237" s="312"/>
      <c r="J237" s="312"/>
      <c r="K237" s="312"/>
      <c r="L237" s="312"/>
      <c r="M237" s="312"/>
      <c r="N237" s="312"/>
      <c r="O237" s="275"/>
      <c r="P237" s="291"/>
      <c r="Q237" s="69"/>
    </row>
    <row r="238" spans="1:17" ht="15" x14ac:dyDescent="0.25">
      <c r="A238" s="260"/>
      <c r="B238" s="294"/>
      <c r="C238" s="558" t="s">
        <v>440</v>
      </c>
      <c r="D238" s="558"/>
      <c r="E238" s="296"/>
      <c r="F238" s="297"/>
      <c r="G238" s="297"/>
      <c r="H238" s="439"/>
      <c r="I238" s="439"/>
      <c r="J238" s="439"/>
      <c r="K238" s="439"/>
      <c r="L238" s="439"/>
      <c r="M238" s="439"/>
      <c r="N238" s="439"/>
      <c r="O238" s="296"/>
      <c r="P238" s="298"/>
      <c r="Q238" s="69"/>
    </row>
    <row r="239" spans="1:17" x14ac:dyDescent="0.25">
      <c r="B239" s="72"/>
      <c r="C239" s="145"/>
      <c r="D239" s="72"/>
      <c r="E239" s="72"/>
      <c r="F239" s="69"/>
      <c r="G239" s="69"/>
      <c r="H239" s="69"/>
      <c r="I239" s="69"/>
      <c r="J239" s="69"/>
      <c r="K239" s="69"/>
      <c r="L239" s="69"/>
      <c r="M239" s="69"/>
      <c r="N239" s="69"/>
      <c r="O239" s="69"/>
      <c r="P239" s="69"/>
      <c r="Q239" s="69"/>
    </row>
    <row r="240" spans="1:17" x14ac:dyDescent="0.25">
      <c r="B240" s="72"/>
      <c r="C240" s="145"/>
      <c r="D240" s="72"/>
      <c r="E240" s="72"/>
      <c r="F240" s="69"/>
      <c r="G240" s="69"/>
      <c r="H240" s="69"/>
      <c r="I240" s="69"/>
      <c r="J240" s="69"/>
      <c r="K240" s="69"/>
      <c r="L240" s="69"/>
      <c r="M240" s="69"/>
      <c r="N240" s="69"/>
      <c r="O240" s="69"/>
      <c r="P240" s="69"/>
      <c r="Q240" s="69"/>
    </row>
    <row r="241" spans="1:17" x14ac:dyDescent="0.25">
      <c r="B241" s="560" t="s">
        <v>360</v>
      </c>
      <c r="C241" s="560"/>
      <c r="D241" s="560"/>
      <c r="E241" s="560"/>
      <c r="F241" s="560"/>
      <c r="G241" s="560"/>
      <c r="H241" s="560"/>
      <c r="I241" s="560"/>
      <c r="J241" s="560"/>
      <c r="K241" s="560"/>
      <c r="L241" s="560"/>
      <c r="M241" s="560"/>
      <c r="N241" s="560"/>
      <c r="O241" s="560"/>
      <c r="P241" s="560"/>
      <c r="Q241" s="69"/>
    </row>
    <row r="242" spans="1:17" x14ac:dyDescent="0.25">
      <c r="B242" s="72"/>
      <c r="C242" s="145"/>
      <c r="D242" s="72"/>
      <c r="E242" s="72"/>
      <c r="F242" s="69"/>
      <c r="G242" s="69"/>
      <c r="H242" s="69"/>
      <c r="I242" s="69"/>
      <c r="J242" s="69"/>
      <c r="K242" s="69"/>
      <c r="L242" s="69"/>
      <c r="M242" s="69"/>
      <c r="N242" s="69"/>
      <c r="O242" s="69"/>
      <c r="P242" s="69"/>
      <c r="Q242" s="69"/>
    </row>
    <row r="243" spans="1:17" ht="44.25" customHeight="1" x14ac:dyDescent="0.25">
      <c r="B243" s="564" t="s">
        <v>59</v>
      </c>
      <c r="C243" s="566" t="s">
        <v>0</v>
      </c>
      <c r="D243" s="566" t="s">
        <v>45</v>
      </c>
      <c r="E243" s="566" t="s">
        <v>205</v>
      </c>
      <c r="F243" s="285" t="s">
        <v>46</v>
      </c>
      <c r="G243" s="285" t="s">
        <v>202</v>
      </c>
      <c r="H243" s="561" t="s">
        <v>60</v>
      </c>
      <c r="I243" s="562"/>
      <c r="J243" s="562"/>
      <c r="K243" s="562"/>
      <c r="L243" s="562"/>
      <c r="M243" s="562"/>
      <c r="N243" s="562"/>
      <c r="O243" s="562"/>
      <c r="P243" s="563"/>
      <c r="Q243" s="69"/>
    </row>
    <row r="244" spans="1:17" ht="48" customHeight="1" x14ac:dyDescent="0.25">
      <c r="B244" s="565"/>
      <c r="C244" s="567"/>
      <c r="D244" s="567"/>
      <c r="E244" s="567"/>
      <c r="F244" s="141" t="s">
        <v>103</v>
      </c>
      <c r="G244" s="141" t="s">
        <v>104</v>
      </c>
      <c r="H244" s="141" t="s">
        <v>38</v>
      </c>
      <c r="I244" s="141" t="s">
        <v>40</v>
      </c>
      <c r="J244" s="141" t="s">
        <v>109</v>
      </c>
      <c r="K244" s="141" t="s">
        <v>110</v>
      </c>
      <c r="L244" s="141" t="s">
        <v>41</v>
      </c>
      <c r="M244" s="141" t="s">
        <v>42</v>
      </c>
      <c r="N244" s="141" t="s">
        <v>43</v>
      </c>
      <c r="O244" s="141" t="s">
        <v>106</v>
      </c>
      <c r="P244" s="414" t="s">
        <v>35</v>
      </c>
      <c r="Q244" s="69"/>
    </row>
    <row r="245" spans="1:17" s="45" customFormat="1" ht="15" customHeight="1" outlineLevel="1" x14ac:dyDescent="0.25">
      <c r="A245" s="570">
        <v>2014</v>
      </c>
      <c r="B245" s="408"/>
      <c r="C245" s="571" t="s">
        <v>1</v>
      </c>
      <c r="D245" s="571"/>
      <c r="E245" s="409"/>
      <c r="F245" s="410"/>
      <c r="G245" s="410"/>
      <c r="H245" s="410"/>
      <c r="I245" s="410"/>
      <c r="J245" s="410"/>
      <c r="K245" s="410"/>
      <c r="L245" s="410"/>
      <c r="M245" s="410"/>
      <c r="N245" s="410"/>
      <c r="O245" s="410"/>
      <c r="P245" s="411"/>
      <c r="Q245" s="151"/>
    </row>
    <row r="246" spans="1:17" ht="15" outlineLevel="1" x14ac:dyDescent="0.25">
      <c r="A246" s="570"/>
      <c r="B246" s="287">
        <v>1</v>
      </c>
      <c r="C246" s="268" t="s">
        <v>2</v>
      </c>
      <c r="D246" s="266" t="s">
        <v>34</v>
      </c>
      <c r="E246" s="266"/>
      <c r="F246" s="312">
        <f>'[2]2014'!$Q$8 *1000 + '[2]2014'!$Q$9 *1000 +  '[2]2014'!$Q$10 *1000 + '[2]2014'!$Q$11 *1000</f>
        <v>1.3263520891015039</v>
      </c>
      <c r="G246" s="312">
        <f>'[2]2014'!$AU$8 *1000 + '[2]2014'!$AU$9 *1000 +  '[2]2014'!$AU$10 *1000 + '[2]2014'!$AU$11 *1000</f>
        <v>8349.1825310033182</v>
      </c>
      <c r="H246" s="309">
        <v>1</v>
      </c>
      <c r="I246" s="310"/>
      <c r="J246" s="310"/>
      <c r="K246" s="310"/>
      <c r="L246" s="310"/>
      <c r="M246" s="310"/>
      <c r="N246" s="310"/>
      <c r="O246" s="310"/>
      <c r="P246" s="440">
        <f>SUM(H246:O246)</f>
        <v>1</v>
      </c>
      <c r="Q246" s="69"/>
    </row>
    <row r="247" spans="1:17" ht="15" outlineLevel="1" x14ac:dyDescent="0.25">
      <c r="A247" s="570"/>
      <c r="B247" s="287">
        <v>2</v>
      </c>
      <c r="C247" s="268" t="s">
        <v>3</v>
      </c>
      <c r="D247" s="266" t="s">
        <v>34</v>
      </c>
      <c r="E247" s="266"/>
      <c r="F247" s="312">
        <f>'[2]2014'!$Q$7 *1000</f>
        <v>2.0719409899999999</v>
      </c>
      <c r="G247" s="312">
        <f>'[2]2014'!$AU$7 *1000</f>
        <v>3694.39878</v>
      </c>
      <c r="H247" s="309">
        <v>1</v>
      </c>
      <c r="I247" s="310"/>
      <c r="J247" s="310"/>
      <c r="K247" s="310"/>
      <c r="L247" s="310"/>
      <c r="M247" s="310"/>
      <c r="N247" s="310"/>
      <c r="O247" s="310"/>
      <c r="P247" s="440">
        <f t="shared" ref="P247:P254" si="21">SUM(H247:O247)</f>
        <v>1</v>
      </c>
      <c r="Q247" s="69"/>
    </row>
    <row r="248" spans="1:17" ht="15" outlineLevel="1" x14ac:dyDescent="0.25">
      <c r="A248" s="570"/>
      <c r="B248" s="287">
        <v>3</v>
      </c>
      <c r="C248" s="268" t="s">
        <v>4</v>
      </c>
      <c r="D248" s="266" t="s">
        <v>34</v>
      </c>
      <c r="E248" s="266"/>
      <c r="F248" s="312">
        <f>'[2]2014'!$Q$16 *1000 + '[2]2014'!$Q$17 *1000</f>
        <v>73.887142705000002</v>
      </c>
      <c r="G248" s="312">
        <f>'[2]2014'!$AU$16 *1000 + '[2]2014'!$AU$17 *1000</f>
        <v>134614.82984139002</v>
      </c>
      <c r="H248" s="309">
        <v>1</v>
      </c>
      <c r="I248" s="310"/>
      <c r="J248" s="310"/>
      <c r="K248" s="310"/>
      <c r="L248" s="310"/>
      <c r="M248" s="310"/>
      <c r="N248" s="310"/>
      <c r="O248" s="310"/>
      <c r="P248" s="440">
        <f t="shared" si="21"/>
        <v>1</v>
      </c>
      <c r="Q248" s="69"/>
    </row>
    <row r="249" spans="1:17" ht="15" outlineLevel="1" x14ac:dyDescent="0.25">
      <c r="A249" s="570"/>
      <c r="B249" s="287">
        <v>4</v>
      </c>
      <c r="C249" s="268" t="s">
        <v>5</v>
      </c>
      <c r="D249" s="266" t="s">
        <v>34</v>
      </c>
      <c r="E249" s="266"/>
      <c r="F249" s="312">
        <f>'[2]2014'!$Q$13 *1000 + '[2]2014'!$Q$14 *1000</f>
        <v>4.7849860469999994</v>
      </c>
      <c r="G249" s="312">
        <f>'[2]2014'!$AU$13 *1000 + '[2]2014'!$AU$14 *1000</f>
        <v>64153.755860000005</v>
      </c>
      <c r="H249" s="309">
        <v>1</v>
      </c>
      <c r="I249" s="310"/>
      <c r="J249" s="310"/>
      <c r="K249" s="310"/>
      <c r="L249" s="310"/>
      <c r="M249" s="310"/>
      <c r="N249" s="310"/>
      <c r="O249" s="310"/>
      <c r="P249" s="440">
        <f t="shared" si="21"/>
        <v>1</v>
      </c>
      <c r="Q249" s="69"/>
    </row>
    <row r="250" spans="1:17" ht="15" outlineLevel="1" x14ac:dyDescent="0.25">
      <c r="A250" s="570"/>
      <c r="B250" s="287">
        <v>5</v>
      </c>
      <c r="C250" s="268" t="s">
        <v>6</v>
      </c>
      <c r="D250" s="266" t="s">
        <v>34</v>
      </c>
      <c r="E250" s="266"/>
      <c r="F250" s="312">
        <f>'[2]2014'!$Q$12 *1000</f>
        <v>18.254834989999999</v>
      </c>
      <c r="G250" s="312">
        <f>'[2]2014'!$AU$12 *1000</f>
        <v>278932.73359999998</v>
      </c>
      <c r="H250" s="309">
        <v>1</v>
      </c>
      <c r="I250" s="310"/>
      <c r="J250" s="310"/>
      <c r="K250" s="310"/>
      <c r="L250" s="310"/>
      <c r="M250" s="310"/>
      <c r="N250" s="310"/>
      <c r="O250" s="310"/>
      <c r="P250" s="440">
        <f t="shared" si="21"/>
        <v>1</v>
      </c>
      <c r="Q250" s="69"/>
    </row>
    <row r="251" spans="1:17" ht="15" outlineLevel="1" x14ac:dyDescent="0.25">
      <c r="A251" s="570"/>
      <c r="B251" s="287">
        <v>6</v>
      </c>
      <c r="C251" s="268" t="s">
        <v>15</v>
      </c>
      <c r="D251" s="266" t="s">
        <v>34</v>
      </c>
      <c r="E251" s="266"/>
      <c r="F251" s="312">
        <f>'[2]2014'!$Q$15 *1000</f>
        <v>3.9754951209999998</v>
      </c>
      <c r="G251" s="312">
        <f>'[2]2014'!$AU$15 *1000</f>
        <v>51179.615559999998</v>
      </c>
      <c r="H251" s="309">
        <v>1</v>
      </c>
      <c r="I251" s="310"/>
      <c r="J251" s="310"/>
      <c r="K251" s="310"/>
      <c r="L251" s="310"/>
      <c r="M251" s="310"/>
      <c r="N251" s="310"/>
      <c r="O251" s="310"/>
      <c r="P251" s="440">
        <f t="shared" si="21"/>
        <v>1</v>
      </c>
      <c r="Q251" s="69"/>
    </row>
    <row r="252" spans="1:17" ht="15" outlineLevel="1" x14ac:dyDescent="0.25">
      <c r="A252" s="570"/>
      <c r="B252" s="287">
        <v>7</v>
      </c>
      <c r="C252" s="268" t="s">
        <v>107</v>
      </c>
      <c r="D252" s="266" t="s">
        <v>34</v>
      </c>
      <c r="E252" s="266"/>
      <c r="F252" s="312">
        <f>'[2]2014'!$Q$19 *1000</f>
        <v>110.82348709999999</v>
      </c>
      <c r="G252" s="312">
        <f>'[2]2014'!$AU$19 *1000</f>
        <v>0</v>
      </c>
      <c r="H252" s="309">
        <v>1</v>
      </c>
      <c r="I252" s="310"/>
      <c r="J252" s="310"/>
      <c r="K252" s="310"/>
      <c r="L252" s="310"/>
      <c r="M252" s="310"/>
      <c r="N252" s="310"/>
      <c r="O252" s="310"/>
      <c r="P252" s="440">
        <f t="shared" si="21"/>
        <v>1</v>
      </c>
      <c r="Q252" s="69"/>
    </row>
    <row r="253" spans="1:17" ht="15" outlineLevel="1" x14ac:dyDescent="0.25">
      <c r="A253" s="570"/>
      <c r="B253" s="287">
        <v>8</v>
      </c>
      <c r="C253" s="268" t="s">
        <v>26</v>
      </c>
      <c r="D253" s="266" t="s">
        <v>34</v>
      </c>
      <c r="E253" s="266"/>
      <c r="F253" s="312"/>
      <c r="G253" s="312"/>
      <c r="H253" s="309">
        <v>1</v>
      </c>
      <c r="I253" s="310"/>
      <c r="J253" s="310"/>
      <c r="K253" s="310"/>
      <c r="L253" s="310"/>
      <c r="M253" s="310"/>
      <c r="N253" s="310"/>
      <c r="O253" s="310"/>
      <c r="P253" s="440">
        <f t="shared" si="21"/>
        <v>1</v>
      </c>
      <c r="Q253" s="69"/>
    </row>
    <row r="254" spans="1:17" ht="15" outlineLevel="1" x14ac:dyDescent="0.25">
      <c r="A254" s="570"/>
      <c r="B254" s="287">
        <v>9</v>
      </c>
      <c r="C254" s="268" t="s">
        <v>8</v>
      </c>
      <c r="D254" s="266" t="s">
        <v>34</v>
      </c>
      <c r="E254" s="266"/>
      <c r="F254" s="312">
        <f>'[2]2014'!$Q$18 *1000</f>
        <v>0.49998161299999999</v>
      </c>
      <c r="G254" s="312">
        <f>'[2]2014'!$AU$18 *1000</f>
        <v>2781.7272210000001</v>
      </c>
      <c r="H254" s="309">
        <v>1</v>
      </c>
      <c r="I254" s="310"/>
      <c r="J254" s="310"/>
      <c r="K254" s="310"/>
      <c r="L254" s="310"/>
      <c r="M254" s="310"/>
      <c r="N254" s="310"/>
      <c r="O254" s="310"/>
      <c r="P254" s="440">
        <f t="shared" si="21"/>
        <v>1</v>
      </c>
      <c r="Q254" s="69"/>
    </row>
    <row r="255" spans="1:17" ht="15" outlineLevel="1" x14ac:dyDescent="0.25">
      <c r="A255" s="570"/>
      <c r="B255" s="287"/>
      <c r="C255" s="269" t="s">
        <v>258</v>
      </c>
      <c r="D255" s="266" t="s">
        <v>254</v>
      </c>
      <c r="E255" s="266"/>
      <c r="F255" s="312"/>
      <c r="G255" s="312"/>
      <c r="H255" s="309"/>
      <c r="I255" s="310"/>
      <c r="J255" s="310"/>
      <c r="K255" s="310"/>
      <c r="L255" s="310"/>
      <c r="M255" s="310"/>
      <c r="N255" s="310"/>
      <c r="O255" s="310"/>
      <c r="P255" s="440"/>
      <c r="Q255" s="69"/>
    </row>
    <row r="256" spans="1:17" ht="15" outlineLevel="1" x14ac:dyDescent="0.25">
      <c r="A256" s="570"/>
      <c r="B256" s="287"/>
      <c r="C256" s="559"/>
      <c r="D256" s="559"/>
      <c r="E256" s="281"/>
      <c r="F256" s="312"/>
      <c r="G256" s="312"/>
      <c r="H256" s="309"/>
      <c r="I256" s="310"/>
      <c r="J256" s="310"/>
      <c r="K256" s="310"/>
      <c r="L256" s="310"/>
      <c r="M256" s="310"/>
      <c r="N256" s="310"/>
      <c r="O256" s="310"/>
      <c r="P256" s="440"/>
      <c r="Q256" s="69"/>
    </row>
    <row r="257" spans="1:17" ht="15" outlineLevel="1" x14ac:dyDescent="0.25">
      <c r="A257" s="570"/>
      <c r="B257" s="287"/>
      <c r="C257" s="559"/>
      <c r="D257" s="559"/>
      <c r="E257" s="281"/>
      <c r="F257" s="312"/>
      <c r="G257" s="312"/>
      <c r="H257" s="309"/>
      <c r="I257" s="310"/>
      <c r="J257" s="310"/>
      <c r="K257" s="310"/>
      <c r="L257" s="310"/>
      <c r="M257" s="310"/>
      <c r="N257" s="310"/>
      <c r="O257" s="310"/>
      <c r="P257" s="440"/>
      <c r="Q257" s="69"/>
    </row>
    <row r="258" spans="1:17" ht="15" outlineLevel="1" x14ac:dyDescent="0.25">
      <c r="A258" s="570"/>
      <c r="B258" s="287"/>
      <c r="C258" s="559"/>
      <c r="D258" s="559"/>
      <c r="E258" s="281"/>
      <c r="F258" s="312"/>
      <c r="G258" s="312"/>
      <c r="H258" s="309"/>
      <c r="I258" s="310"/>
      <c r="J258" s="310"/>
      <c r="K258" s="310"/>
      <c r="L258" s="310"/>
      <c r="M258" s="310"/>
      <c r="N258" s="310"/>
      <c r="O258" s="310"/>
      <c r="P258" s="440"/>
      <c r="Q258" s="69"/>
    </row>
    <row r="259" spans="1:17" s="45" customFormat="1" ht="15" outlineLevel="1" x14ac:dyDescent="0.25">
      <c r="A259" s="570"/>
      <c r="B259" s="417"/>
      <c r="C259" s="572" t="s">
        <v>9</v>
      </c>
      <c r="D259" s="572"/>
      <c r="E259" s="418"/>
      <c r="F259" s="419"/>
      <c r="G259" s="419"/>
      <c r="H259" s="419"/>
      <c r="I259" s="419"/>
      <c r="J259" s="419"/>
      <c r="K259" s="419"/>
      <c r="L259" s="419"/>
      <c r="M259" s="419"/>
      <c r="N259" s="419"/>
      <c r="O259" s="419"/>
      <c r="P259" s="420"/>
      <c r="Q259" s="151"/>
    </row>
    <row r="260" spans="1:17" ht="15" outlineLevel="1" x14ac:dyDescent="0.25">
      <c r="A260" s="570"/>
      <c r="B260" s="152">
        <v>10</v>
      </c>
      <c r="C260" s="270" t="s">
        <v>27</v>
      </c>
      <c r="D260" s="266" t="s">
        <v>34</v>
      </c>
      <c r="E260" s="266">
        <v>12</v>
      </c>
      <c r="F260" s="312">
        <f>'[2]2014'!$Q$4*1000 + '[2]2014'!$Q$5*1000 + '[2]2014'!$Q$6*1000</f>
        <v>54.024802809999997</v>
      </c>
      <c r="G260" s="312">
        <f>'[2]2014'!$AU$4*1000 + '[2]2014'!$AU$5*1000 + '[2]2014'!$AU$6*1000</f>
        <v>339891.2733</v>
      </c>
      <c r="H260" s="309"/>
      <c r="I260" s="311">
        <v>0.4</v>
      </c>
      <c r="J260" s="310">
        <v>0.6</v>
      </c>
      <c r="K260" s="310"/>
      <c r="L260" s="310"/>
      <c r="M260" s="310"/>
      <c r="N260" s="310"/>
      <c r="O260" s="310"/>
      <c r="P260" s="440">
        <f t="shared" ref="P260:P267" si="22">SUM(H260:O260)</f>
        <v>1</v>
      </c>
      <c r="Q260" s="69"/>
    </row>
    <row r="261" spans="1:17" ht="15" outlineLevel="1" x14ac:dyDescent="0.25">
      <c r="A261" s="570"/>
      <c r="B261" s="152">
        <v>11</v>
      </c>
      <c r="C261" s="268" t="s">
        <v>25</v>
      </c>
      <c r="D261" s="266" t="s">
        <v>34</v>
      </c>
      <c r="E261" s="266">
        <v>12</v>
      </c>
      <c r="F261" s="312">
        <f>'[2]2014'!$Q$2 *1000</f>
        <v>47.05992577</v>
      </c>
      <c r="G261" s="312">
        <f>'[2]2014'!$AU$2 *1000</f>
        <v>176344.78349999999</v>
      </c>
      <c r="H261" s="309"/>
      <c r="I261" s="311">
        <v>1</v>
      </c>
      <c r="J261" s="310"/>
      <c r="K261" s="310"/>
      <c r="L261" s="310"/>
      <c r="M261" s="310"/>
      <c r="N261" s="310"/>
      <c r="O261" s="310"/>
      <c r="P261" s="440">
        <f t="shared" si="22"/>
        <v>1</v>
      </c>
      <c r="Q261" s="69"/>
    </row>
    <row r="262" spans="1:17" ht="15" outlineLevel="1" x14ac:dyDescent="0.25">
      <c r="A262" s="570"/>
      <c r="B262" s="152">
        <v>12</v>
      </c>
      <c r="C262" s="268" t="s">
        <v>28</v>
      </c>
      <c r="D262" s="266" t="s">
        <v>34</v>
      </c>
      <c r="E262" s="266">
        <v>3</v>
      </c>
      <c r="F262" s="312"/>
      <c r="G262" s="312"/>
      <c r="H262" s="309"/>
      <c r="I262" s="310"/>
      <c r="J262" s="310"/>
      <c r="K262" s="310"/>
      <c r="L262" s="310"/>
      <c r="M262" s="310"/>
      <c r="N262" s="310"/>
      <c r="O262" s="310"/>
      <c r="P262" s="440">
        <f t="shared" si="22"/>
        <v>0</v>
      </c>
      <c r="Q262" s="69"/>
    </row>
    <row r="263" spans="1:17" ht="15" outlineLevel="1" x14ac:dyDescent="0.25">
      <c r="A263" s="570"/>
      <c r="B263" s="152">
        <v>13</v>
      </c>
      <c r="C263" s="268" t="s">
        <v>29</v>
      </c>
      <c r="D263" s="266" t="s">
        <v>34</v>
      </c>
      <c r="E263" s="266">
        <v>12</v>
      </c>
      <c r="F263" s="312"/>
      <c r="G263" s="312"/>
      <c r="H263" s="309"/>
      <c r="I263" s="310"/>
      <c r="J263" s="310"/>
      <c r="K263" s="310"/>
      <c r="L263" s="310"/>
      <c r="M263" s="310"/>
      <c r="N263" s="310"/>
      <c r="O263" s="310"/>
      <c r="P263" s="440">
        <f t="shared" si="22"/>
        <v>0</v>
      </c>
      <c r="Q263" s="69"/>
    </row>
    <row r="264" spans="1:17" ht="15" outlineLevel="1" x14ac:dyDescent="0.25">
      <c r="A264" s="570"/>
      <c r="B264" s="152">
        <v>14</v>
      </c>
      <c r="C264" s="268" t="s">
        <v>23</v>
      </c>
      <c r="D264" s="266" t="s">
        <v>34</v>
      </c>
      <c r="E264" s="266">
        <v>12</v>
      </c>
      <c r="F264" s="312">
        <f>'[2]2014'!$Q$3 *1000</f>
        <v>5.8450300000000002E-3</v>
      </c>
      <c r="G264" s="312">
        <f>'[2]2014'!$AU$3 *1000</f>
        <v>32.135094899999999</v>
      </c>
      <c r="H264" s="309"/>
      <c r="I264" s="310"/>
      <c r="J264" s="310">
        <v>1</v>
      </c>
      <c r="K264" s="310"/>
      <c r="L264" s="310"/>
      <c r="M264" s="310"/>
      <c r="N264" s="310"/>
      <c r="O264" s="310"/>
      <c r="P264" s="440">
        <f t="shared" si="22"/>
        <v>1</v>
      </c>
      <c r="Q264" s="69"/>
    </row>
    <row r="265" spans="1:17" ht="28.5" outlineLevel="1" x14ac:dyDescent="0.25">
      <c r="A265" s="570"/>
      <c r="B265" s="287">
        <v>15</v>
      </c>
      <c r="C265" s="268" t="s">
        <v>30</v>
      </c>
      <c r="D265" s="266" t="s">
        <v>34</v>
      </c>
      <c r="E265" s="266">
        <v>0</v>
      </c>
      <c r="F265" s="312"/>
      <c r="G265" s="312"/>
      <c r="H265" s="309"/>
      <c r="I265" s="310"/>
      <c r="J265" s="310"/>
      <c r="K265" s="310"/>
      <c r="L265" s="310"/>
      <c r="M265" s="310"/>
      <c r="N265" s="310"/>
      <c r="O265" s="310"/>
      <c r="P265" s="440">
        <f t="shared" si="22"/>
        <v>0</v>
      </c>
      <c r="Q265" s="69"/>
    </row>
    <row r="266" spans="1:17" ht="28.5" outlineLevel="1" x14ac:dyDescent="0.25">
      <c r="A266" s="570"/>
      <c r="B266" s="287">
        <v>16</v>
      </c>
      <c r="C266" s="268" t="s">
        <v>31</v>
      </c>
      <c r="D266" s="266" t="s">
        <v>34</v>
      </c>
      <c r="E266" s="266">
        <v>0</v>
      </c>
      <c r="F266" s="312"/>
      <c r="G266" s="312"/>
      <c r="H266" s="309"/>
      <c r="I266" s="310"/>
      <c r="J266" s="310"/>
      <c r="K266" s="310"/>
      <c r="L266" s="310"/>
      <c r="M266" s="310"/>
      <c r="N266" s="310"/>
      <c r="O266" s="310"/>
      <c r="P266" s="440">
        <f t="shared" si="22"/>
        <v>0</v>
      </c>
      <c r="Q266" s="69"/>
    </row>
    <row r="267" spans="1:17" ht="15" outlineLevel="1" x14ac:dyDescent="0.25">
      <c r="A267" s="570"/>
      <c r="B267" s="287">
        <v>17</v>
      </c>
      <c r="C267" s="268" t="s">
        <v>10</v>
      </c>
      <c r="D267" s="266" t="s">
        <v>34</v>
      </c>
      <c r="E267" s="266">
        <v>0</v>
      </c>
      <c r="F267" s="312"/>
      <c r="G267" s="312"/>
      <c r="H267" s="309"/>
      <c r="I267" s="310"/>
      <c r="J267" s="310"/>
      <c r="K267" s="310"/>
      <c r="L267" s="310"/>
      <c r="M267" s="310"/>
      <c r="N267" s="310"/>
      <c r="O267" s="310"/>
      <c r="P267" s="440">
        <f t="shared" si="22"/>
        <v>0</v>
      </c>
      <c r="Q267" s="69"/>
    </row>
    <row r="268" spans="1:17" ht="15" outlineLevel="1" x14ac:dyDescent="0.25">
      <c r="A268" s="570"/>
      <c r="B268" s="287"/>
      <c r="C268" s="269" t="s">
        <v>258</v>
      </c>
      <c r="D268" s="266" t="s">
        <v>254</v>
      </c>
      <c r="E268" s="266"/>
      <c r="F268" s="312"/>
      <c r="G268" s="312"/>
      <c r="H268" s="309"/>
      <c r="I268" s="310"/>
      <c r="J268" s="310"/>
      <c r="K268" s="310"/>
      <c r="L268" s="310"/>
      <c r="M268" s="310"/>
      <c r="N268" s="310"/>
      <c r="O268" s="310"/>
      <c r="P268" s="440"/>
      <c r="Q268" s="69"/>
    </row>
    <row r="269" spans="1:17" ht="15" outlineLevel="1" x14ac:dyDescent="0.25">
      <c r="A269" s="570"/>
      <c r="B269" s="287"/>
      <c r="C269" s="559"/>
      <c r="D269" s="559"/>
      <c r="E269" s="281"/>
      <c r="F269" s="312"/>
      <c r="G269" s="312"/>
      <c r="H269" s="309"/>
      <c r="I269" s="310"/>
      <c r="J269" s="310"/>
      <c r="K269" s="310"/>
      <c r="L269" s="310"/>
      <c r="M269" s="310"/>
      <c r="N269" s="310"/>
      <c r="O269" s="310"/>
      <c r="P269" s="440"/>
      <c r="Q269" s="69"/>
    </row>
    <row r="270" spans="1:17" ht="15" outlineLevel="1" x14ac:dyDescent="0.25">
      <c r="A270" s="570"/>
      <c r="B270" s="287"/>
      <c r="C270" s="559"/>
      <c r="D270" s="559"/>
      <c r="E270" s="281"/>
      <c r="F270" s="312"/>
      <c r="G270" s="312"/>
      <c r="H270" s="309"/>
      <c r="I270" s="310"/>
      <c r="J270" s="310"/>
      <c r="K270" s="310"/>
      <c r="L270" s="310"/>
      <c r="M270" s="310"/>
      <c r="N270" s="310"/>
      <c r="O270" s="310"/>
      <c r="P270" s="440"/>
      <c r="Q270" s="69"/>
    </row>
    <row r="271" spans="1:17" ht="15" outlineLevel="1" x14ac:dyDescent="0.25">
      <c r="A271" s="570"/>
      <c r="B271" s="287"/>
      <c r="C271" s="559"/>
      <c r="D271" s="559"/>
      <c r="E271" s="281"/>
      <c r="F271" s="312"/>
      <c r="G271" s="312"/>
      <c r="H271" s="309"/>
      <c r="I271" s="310"/>
      <c r="J271" s="310"/>
      <c r="K271" s="310"/>
      <c r="L271" s="310"/>
      <c r="M271" s="310"/>
      <c r="N271" s="310"/>
      <c r="O271" s="310"/>
      <c r="P271" s="440"/>
      <c r="Q271" s="69"/>
    </row>
    <row r="272" spans="1:17" s="45" customFormat="1" ht="15" outlineLevel="1" x14ac:dyDescent="0.25">
      <c r="A272" s="570"/>
      <c r="B272" s="417"/>
      <c r="C272" s="572" t="s">
        <v>11</v>
      </c>
      <c r="D272" s="572"/>
      <c r="E272" s="418"/>
      <c r="F272" s="419"/>
      <c r="G272" s="419"/>
      <c r="H272" s="419"/>
      <c r="I272" s="419"/>
      <c r="J272" s="419"/>
      <c r="K272" s="419"/>
      <c r="L272" s="419"/>
      <c r="M272" s="419"/>
      <c r="N272" s="419"/>
      <c r="O272" s="419"/>
      <c r="P272" s="420"/>
      <c r="Q272" s="151"/>
    </row>
    <row r="273" spans="1:17" ht="15" outlineLevel="1" x14ac:dyDescent="0.25">
      <c r="A273" s="570"/>
      <c r="B273" s="152">
        <v>18</v>
      </c>
      <c r="C273" s="268" t="s">
        <v>12</v>
      </c>
      <c r="D273" s="266" t="s">
        <v>34</v>
      </c>
      <c r="E273" s="266">
        <v>12</v>
      </c>
      <c r="F273" s="312"/>
      <c r="G273" s="312"/>
      <c r="H273" s="309"/>
      <c r="I273" s="310"/>
      <c r="J273" s="310"/>
      <c r="K273" s="310"/>
      <c r="L273" s="310"/>
      <c r="M273" s="310"/>
      <c r="N273" s="310"/>
      <c r="O273" s="310"/>
      <c r="P273" s="440">
        <f t="shared" ref="P273:P277" si="23">SUM(H273:O273)</f>
        <v>0</v>
      </c>
      <c r="Q273" s="69"/>
    </row>
    <row r="274" spans="1:17" ht="15" outlineLevel="1" x14ac:dyDescent="0.25">
      <c r="A274" s="570"/>
      <c r="B274" s="152">
        <v>19</v>
      </c>
      <c r="C274" s="268" t="s">
        <v>13</v>
      </c>
      <c r="D274" s="266" t="s">
        <v>34</v>
      </c>
      <c r="E274" s="266">
        <v>12</v>
      </c>
      <c r="F274" s="312"/>
      <c r="G274" s="312"/>
      <c r="H274" s="309"/>
      <c r="I274" s="310"/>
      <c r="J274" s="310"/>
      <c r="K274" s="310"/>
      <c r="L274" s="310"/>
      <c r="M274" s="310"/>
      <c r="N274" s="310"/>
      <c r="O274" s="310"/>
      <c r="P274" s="440">
        <f t="shared" si="23"/>
        <v>0</v>
      </c>
      <c r="Q274" s="69"/>
    </row>
    <row r="275" spans="1:17" ht="15" outlineLevel="1" x14ac:dyDescent="0.25">
      <c r="A275" s="570"/>
      <c r="B275" s="152">
        <v>20</v>
      </c>
      <c r="C275" s="268" t="s">
        <v>14</v>
      </c>
      <c r="D275" s="266" t="s">
        <v>34</v>
      </c>
      <c r="E275" s="266">
        <v>12</v>
      </c>
      <c r="F275" s="312"/>
      <c r="G275" s="312"/>
      <c r="H275" s="309"/>
      <c r="I275" s="310"/>
      <c r="J275" s="310"/>
      <c r="K275" s="310"/>
      <c r="L275" s="310"/>
      <c r="M275" s="310"/>
      <c r="N275" s="310"/>
      <c r="O275" s="310"/>
      <c r="P275" s="440">
        <f t="shared" si="23"/>
        <v>0</v>
      </c>
      <c r="Q275" s="69"/>
    </row>
    <row r="276" spans="1:17" ht="15" outlineLevel="1" x14ac:dyDescent="0.25">
      <c r="A276" s="570"/>
      <c r="B276" s="152">
        <v>21</v>
      </c>
      <c r="C276" s="270" t="s">
        <v>27</v>
      </c>
      <c r="D276" s="266" t="s">
        <v>34</v>
      </c>
      <c r="E276" s="266">
        <v>12</v>
      </c>
      <c r="F276" s="312"/>
      <c r="G276" s="312"/>
      <c r="H276" s="309"/>
      <c r="I276" s="310"/>
      <c r="J276" s="310"/>
      <c r="K276" s="310"/>
      <c r="L276" s="310"/>
      <c r="M276" s="310"/>
      <c r="N276" s="310"/>
      <c r="O276" s="310"/>
      <c r="P276" s="440">
        <f t="shared" si="23"/>
        <v>0</v>
      </c>
      <c r="Q276" s="69"/>
    </row>
    <row r="277" spans="1:17" ht="15" outlineLevel="1" x14ac:dyDescent="0.25">
      <c r="A277" s="570"/>
      <c r="B277" s="152">
        <v>22</v>
      </c>
      <c r="C277" s="268" t="s">
        <v>10</v>
      </c>
      <c r="D277" s="266" t="s">
        <v>34</v>
      </c>
      <c r="E277" s="266">
        <v>0</v>
      </c>
      <c r="F277" s="312"/>
      <c r="G277" s="312"/>
      <c r="H277" s="309"/>
      <c r="I277" s="310"/>
      <c r="J277" s="310"/>
      <c r="K277" s="310"/>
      <c r="L277" s="310"/>
      <c r="M277" s="310"/>
      <c r="N277" s="310"/>
      <c r="O277" s="310"/>
      <c r="P277" s="440">
        <f t="shared" si="23"/>
        <v>0</v>
      </c>
      <c r="Q277" s="69"/>
    </row>
    <row r="278" spans="1:17" ht="15" outlineLevel="1" x14ac:dyDescent="0.25">
      <c r="A278" s="570"/>
      <c r="B278" s="152"/>
      <c r="C278" s="269" t="s">
        <v>258</v>
      </c>
      <c r="D278" s="266" t="s">
        <v>254</v>
      </c>
      <c r="E278" s="266"/>
      <c r="F278" s="312"/>
      <c r="G278" s="312"/>
      <c r="H278" s="309"/>
      <c r="I278" s="310"/>
      <c r="J278" s="310"/>
      <c r="K278" s="310"/>
      <c r="L278" s="310"/>
      <c r="M278" s="310"/>
      <c r="N278" s="310"/>
      <c r="O278" s="310"/>
      <c r="P278" s="440"/>
      <c r="Q278" s="69"/>
    </row>
    <row r="279" spans="1:17" ht="15" outlineLevel="1" x14ac:dyDescent="0.25">
      <c r="A279" s="570"/>
      <c r="B279" s="152"/>
      <c r="C279" s="559"/>
      <c r="D279" s="559"/>
      <c r="E279" s="281"/>
      <c r="F279" s="312"/>
      <c r="G279" s="312"/>
      <c r="H279" s="309"/>
      <c r="I279" s="310"/>
      <c r="J279" s="310"/>
      <c r="K279" s="310"/>
      <c r="L279" s="310"/>
      <c r="M279" s="310"/>
      <c r="N279" s="310"/>
      <c r="O279" s="310"/>
      <c r="P279" s="440"/>
      <c r="Q279" s="69"/>
    </row>
    <row r="280" spans="1:17" ht="15" outlineLevel="1" x14ac:dyDescent="0.25">
      <c r="A280" s="570"/>
      <c r="B280" s="152"/>
      <c r="C280" s="559"/>
      <c r="D280" s="559"/>
      <c r="E280" s="281"/>
      <c r="F280" s="312"/>
      <c r="G280" s="312"/>
      <c r="H280" s="309"/>
      <c r="I280" s="310"/>
      <c r="J280" s="310"/>
      <c r="K280" s="310"/>
      <c r="L280" s="310"/>
      <c r="M280" s="310"/>
      <c r="N280" s="310"/>
      <c r="O280" s="310"/>
      <c r="P280" s="440"/>
      <c r="Q280" s="69"/>
    </row>
    <row r="281" spans="1:17" ht="15" outlineLevel="1" x14ac:dyDescent="0.25">
      <c r="A281" s="570"/>
      <c r="B281" s="152"/>
      <c r="C281" s="559"/>
      <c r="D281" s="559"/>
      <c r="E281" s="281"/>
      <c r="F281" s="312"/>
      <c r="G281" s="312"/>
      <c r="H281" s="309"/>
      <c r="I281" s="310"/>
      <c r="J281" s="310"/>
      <c r="K281" s="310"/>
      <c r="L281" s="310"/>
      <c r="M281" s="310"/>
      <c r="N281" s="310"/>
      <c r="O281" s="310"/>
      <c r="P281" s="440"/>
      <c r="Q281" s="69"/>
    </row>
    <row r="282" spans="1:17" s="45" customFormat="1" ht="15" outlineLevel="1" x14ac:dyDescent="0.25">
      <c r="A282" s="570"/>
      <c r="B282" s="417"/>
      <c r="C282" s="572" t="s">
        <v>15</v>
      </c>
      <c r="D282" s="572"/>
      <c r="E282" s="418"/>
      <c r="F282" s="419"/>
      <c r="G282" s="419"/>
      <c r="H282" s="419"/>
      <c r="I282" s="419"/>
      <c r="J282" s="419"/>
      <c r="K282" s="419"/>
      <c r="L282" s="419"/>
      <c r="M282" s="419"/>
      <c r="N282" s="419"/>
      <c r="O282" s="419"/>
      <c r="P282" s="420"/>
      <c r="Q282" s="151"/>
    </row>
    <row r="283" spans="1:17" ht="15" outlineLevel="1" x14ac:dyDescent="0.25">
      <c r="A283" s="570"/>
      <c r="B283" s="287">
        <v>23</v>
      </c>
      <c r="C283" s="268" t="s">
        <v>15</v>
      </c>
      <c r="D283" s="266" t="s">
        <v>34</v>
      </c>
      <c r="E283" s="266"/>
      <c r="F283" s="312"/>
      <c r="G283" s="312"/>
      <c r="H283" s="309">
        <v>1</v>
      </c>
      <c r="I283" s="310"/>
      <c r="J283" s="310"/>
      <c r="K283" s="310"/>
      <c r="L283" s="310"/>
      <c r="M283" s="310"/>
      <c r="N283" s="310"/>
      <c r="O283" s="310"/>
      <c r="P283" s="440">
        <f t="shared" ref="P283" si="24">SUM(H283:O283)</f>
        <v>1</v>
      </c>
      <c r="Q283" s="69"/>
    </row>
    <row r="284" spans="1:17" ht="15" outlineLevel="1" x14ac:dyDescent="0.25">
      <c r="A284" s="570"/>
      <c r="B284" s="287"/>
      <c r="C284" s="269" t="s">
        <v>258</v>
      </c>
      <c r="D284" s="266" t="s">
        <v>254</v>
      </c>
      <c r="E284" s="266"/>
      <c r="F284" s="312"/>
      <c r="G284" s="312"/>
      <c r="H284" s="309"/>
      <c r="I284" s="310"/>
      <c r="J284" s="310"/>
      <c r="K284" s="310"/>
      <c r="L284" s="310"/>
      <c r="M284" s="310"/>
      <c r="N284" s="310"/>
      <c r="O284" s="310"/>
      <c r="P284" s="440"/>
      <c r="Q284" s="69"/>
    </row>
    <row r="285" spans="1:17" ht="15" outlineLevel="1" x14ac:dyDescent="0.25">
      <c r="A285" s="570"/>
      <c r="B285" s="287"/>
      <c r="C285" s="559"/>
      <c r="D285" s="559"/>
      <c r="E285" s="281"/>
      <c r="F285" s="312"/>
      <c r="G285" s="312"/>
      <c r="H285" s="309"/>
      <c r="I285" s="310"/>
      <c r="J285" s="310"/>
      <c r="K285" s="310"/>
      <c r="L285" s="310"/>
      <c r="M285" s="310"/>
      <c r="N285" s="310"/>
      <c r="O285" s="310"/>
      <c r="P285" s="440"/>
      <c r="Q285" s="69"/>
    </row>
    <row r="286" spans="1:17" ht="15" outlineLevel="1" x14ac:dyDescent="0.25">
      <c r="A286" s="570"/>
      <c r="B286" s="287"/>
      <c r="C286" s="559"/>
      <c r="D286" s="559"/>
      <c r="E286" s="281"/>
      <c r="F286" s="312"/>
      <c r="G286" s="312"/>
      <c r="H286" s="309"/>
      <c r="I286" s="310"/>
      <c r="J286" s="310"/>
      <c r="K286" s="310"/>
      <c r="L286" s="310"/>
      <c r="M286" s="310"/>
      <c r="N286" s="310"/>
      <c r="O286" s="310"/>
      <c r="P286" s="440"/>
      <c r="Q286" s="69"/>
    </row>
    <row r="287" spans="1:17" s="45" customFormat="1" ht="15" outlineLevel="1" x14ac:dyDescent="0.25">
      <c r="A287" s="570"/>
      <c r="B287" s="417"/>
      <c r="C287" s="572" t="s">
        <v>16</v>
      </c>
      <c r="D287" s="572"/>
      <c r="E287" s="418"/>
      <c r="F287" s="419"/>
      <c r="G287" s="419"/>
      <c r="H287" s="419"/>
      <c r="I287" s="419"/>
      <c r="J287" s="419"/>
      <c r="K287" s="419"/>
      <c r="L287" s="419"/>
      <c r="M287" s="419"/>
      <c r="N287" s="419"/>
      <c r="O287" s="419"/>
      <c r="P287" s="420"/>
      <c r="Q287" s="151"/>
    </row>
    <row r="288" spans="1:17" ht="15" outlineLevel="1" x14ac:dyDescent="0.25">
      <c r="A288" s="570"/>
      <c r="B288" s="287">
        <v>24</v>
      </c>
      <c r="C288" s="268" t="s">
        <v>17</v>
      </c>
      <c r="D288" s="266" t="s">
        <v>34</v>
      </c>
      <c r="E288" s="266"/>
      <c r="F288" s="312"/>
      <c r="G288" s="312"/>
      <c r="H288" s="309"/>
      <c r="I288" s="310"/>
      <c r="J288" s="310">
        <v>1</v>
      </c>
      <c r="K288" s="310"/>
      <c r="L288" s="310"/>
      <c r="M288" s="310"/>
      <c r="N288" s="310"/>
      <c r="O288" s="310"/>
      <c r="P288" s="440">
        <f t="shared" ref="P288:P292" si="25">SUM(H288:O288)</f>
        <v>1</v>
      </c>
      <c r="Q288" s="69"/>
    </row>
    <row r="289" spans="1:17" ht="15" outlineLevel="1" x14ac:dyDescent="0.25">
      <c r="A289" s="570"/>
      <c r="B289" s="287">
        <v>25</v>
      </c>
      <c r="C289" s="268" t="s">
        <v>18</v>
      </c>
      <c r="D289" s="266" t="s">
        <v>34</v>
      </c>
      <c r="E289" s="266"/>
      <c r="F289" s="312"/>
      <c r="G289" s="312"/>
      <c r="H289" s="309"/>
      <c r="I289" s="310"/>
      <c r="J289" s="310">
        <v>1</v>
      </c>
      <c r="K289" s="310"/>
      <c r="L289" s="310"/>
      <c r="M289" s="310"/>
      <c r="N289" s="310"/>
      <c r="O289" s="310"/>
      <c r="P289" s="440">
        <f t="shared" si="25"/>
        <v>1</v>
      </c>
      <c r="Q289" s="69"/>
    </row>
    <row r="290" spans="1:17" ht="15" outlineLevel="1" x14ac:dyDescent="0.25">
      <c r="A290" s="570"/>
      <c r="B290" s="287">
        <v>26</v>
      </c>
      <c r="C290" s="268" t="s">
        <v>19</v>
      </c>
      <c r="D290" s="266" t="s">
        <v>34</v>
      </c>
      <c r="E290" s="266"/>
      <c r="F290" s="312"/>
      <c r="G290" s="312"/>
      <c r="H290" s="309"/>
      <c r="I290" s="310"/>
      <c r="J290" s="310"/>
      <c r="K290" s="310"/>
      <c r="L290" s="310"/>
      <c r="M290" s="310"/>
      <c r="N290" s="310"/>
      <c r="O290" s="310"/>
      <c r="P290" s="440">
        <f t="shared" si="25"/>
        <v>0</v>
      </c>
      <c r="Q290" s="69"/>
    </row>
    <row r="291" spans="1:17" ht="15" outlineLevel="1" x14ac:dyDescent="0.25">
      <c r="A291" s="570"/>
      <c r="B291" s="287">
        <v>27</v>
      </c>
      <c r="C291" s="268" t="s">
        <v>20</v>
      </c>
      <c r="D291" s="266" t="s">
        <v>34</v>
      </c>
      <c r="E291" s="266"/>
      <c r="F291" s="312"/>
      <c r="G291" s="312"/>
      <c r="H291" s="309"/>
      <c r="I291" s="310"/>
      <c r="J291" s="310"/>
      <c r="K291" s="310"/>
      <c r="L291" s="310"/>
      <c r="M291" s="310"/>
      <c r="N291" s="310"/>
      <c r="O291" s="310"/>
      <c r="P291" s="440">
        <f t="shared" si="25"/>
        <v>0</v>
      </c>
      <c r="Q291" s="69"/>
    </row>
    <row r="292" spans="1:17" ht="15" outlineLevel="1" x14ac:dyDescent="0.25">
      <c r="A292" s="570"/>
      <c r="B292" s="287">
        <v>28</v>
      </c>
      <c r="C292" s="268" t="s">
        <v>105</v>
      </c>
      <c r="D292" s="266" t="s">
        <v>34</v>
      </c>
      <c r="E292" s="266"/>
      <c r="F292" s="312"/>
      <c r="G292" s="312"/>
      <c r="H292" s="309"/>
      <c r="I292" s="310"/>
      <c r="J292" s="310"/>
      <c r="K292" s="310"/>
      <c r="L292" s="310"/>
      <c r="M292" s="310"/>
      <c r="N292" s="310"/>
      <c r="O292" s="310"/>
      <c r="P292" s="440">
        <f t="shared" si="25"/>
        <v>0</v>
      </c>
      <c r="Q292" s="69"/>
    </row>
    <row r="293" spans="1:17" ht="15" outlineLevel="1" x14ac:dyDescent="0.25">
      <c r="A293" s="570"/>
      <c r="B293" s="287"/>
      <c r="C293" s="269" t="s">
        <v>258</v>
      </c>
      <c r="D293" s="266" t="s">
        <v>254</v>
      </c>
      <c r="E293" s="266"/>
      <c r="F293" s="312"/>
      <c r="G293" s="312"/>
      <c r="H293" s="309"/>
      <c r="I293" s="310"/>
      <c r="J293" s="310"/>
      <c r="K293" s="310"/>
      <c r="L293" s="310"/>
      <c r="M293" s="310"/>
      <c r="N293" s="310"/>
      <c r="O293" s="310"/>
      <c r="P293" s="440"/>
      <c r="Q293" s="69"/>
    </row>
    <row r="294" spans="1:17" ht="15" outlineLevel="1" x14ac:dyDescent="0.25">
      <c r="A294" s="570"/>
      <c r="B294" s="287"/>
      <c r="C294" s="559"/>
      <c r="D294" s="559"/>
      <c r="E294" s="281"/>
      <c r="F294" s="312"/>
      <c r="G294" s="312"/>
      <c r="H294" s="309"/>
      <c r="I294" s="310"/>
      <c r="J294" s="310"/>
      <c r="K294" s="310"/>
      <c r="L294" s="310"/>
      <c r="M294" s="310"/>
      <c r="N294" s="310"/>
      <c r="O294" s="310"/>
      <c r="P294" s="440"/>
      <c r="Q294" s="69"/>
    </row>
    <row r="295" spans="1:17" ht="15" outlineLevel="1" x14ac:dyDescent="0.25">
      <c r="A295" s="570"/>
      <c r="B295" s="287"/>
      <c r="C295" s="559"/>
      <c r="D295" s="559"/>
      <c r="E295" s="281"/>
      <c r="F295" s="312"/>
      <c r="G295" s="312"/>
      <c r="H295" s="309"/>
      <c r="I295" s="310"/>
      <c r="J295" s="310"/>
      <c r="K295" s="310"/>
      <c r="L295" s="310"/>
      <c r="M295" s="310"/>
      <c r="N295" s="310"/>
      <c r="O295" s="310"/>
      <c r="P295" s="440"/>
      <c r="Q295" s="69"/>
    </row>
    <row r="296" spans="1:17" ht="15" outlineLevel="1" x14ac:dyDescent="0.25">
      <c r="A296" s="570"/>
      <c r="B296" s="287"/>
      <c r="C296" s="559"/>
      <c r="D296" s="559"/>
      <c r="E296" s="281"/>
      <c r="F296" s="312"/>
      <c r="G296" s="312"/>
      <c r="H296" s="309"/>
      <c r="I296" s="310"/>
      <c r="J296" s="310"/>
      <c r="K296" s="310"/>
      <c r="L296" s="310"/>
      <c r="M296" s="310"/>
      <c r="N296" s="310"/>
      <c r="O296" s="310"/>
      <c r="P296" s="440"/>
      <c r="Q296" s="69"/>
    </row>
    <row r="297" spans="1:17" s="45" customFormat="1" ht="15" outlineLevel="1" x14ac:dyDescent="0.25">
      <c r="A297" s="570"/>
      <c r="B297" s="417"/>
      <c r="C297" s="572" t="s">
        <v>106</v>
      </c>
      <c r="D297" s="572"/>
      <c r="E297" s="418"/>
      <c r="F297" s="419"/>
      <c r="G297" s="419"/>
      <c r="H297" s="419"/>
      <c r="I297" s="419"/>
      <c r="J297" s="419"/>
      <c r="K297" s="419"/>
      <c r="L297" s="419"/>
      <c r="M297" s="419"/>
      <c r="N297" s="419"/>
      <c r="O297" s="419"/>
      <c r="P297" s="420"/>
      <c r="Q297" s="151"/>
    </row>
    <row r="298" spans="1:17" ht="15" outlineLevel="1" x14ac:dyDescent="0.25">
      <c r="A298" s="570"/>
      <c r="B298" s="152">
        <v>29</v>
      </c>
      <c r="C298" s="268" t="s">
        <v>108</v>
      </c>
      <c r="D298" s="266" t="s">
        <v>34</v>
      </c>
      <c r="E298" s="266"/>
      <c r="F298" s="312"/>
      <c r="G298" s="312"/>
      <c r="H298" s="309"/>
      <c r="I298" s="310"/>
      <c r="J298" s="310"/>
      <c r="K298" s="310"/>
      <c r="L298" s="310"/>
      <c r="M298" s="310"/>
      <c r="N298" s="310"/>
      <c r="O298" s="310"/>
      <c r="P298" s="440">
        <f t="shared" ref="P298:P299" si="26">SUM(H298:O298)</f>
        <v>0</v>
      </c>
      <c r="Q298" s="69"/>
    </row>
    <row r="299" spans="1:17" ht="15" outlineLevel="1" x14ac:dyDescent="0.25">
      <c r="A299" s="570"/>
      <c r="B299" s="152">
        <v>30</v>
      </c>
      <c r="C299" s="268" t="s">
        <v>107</v>
      </c>
      <c r="D299" s="266" t="s">
        <v>34</v>
      </c>
      <c r="E299" s="266"/>
      <c r="F299" s="312"/>
      <c r="G299" s="312"/>
      <c r="H299" s="309"/>
      <c r="I299" s="310"/>
      <c r="J299" s="310"/>
      <c r="K299" s="310"/>
      <c r="L299" s="310"/>
      <c r="M299" s="310"/>
      <c r="N299" s="310"/>
      <c r="O299" s="310"/>
      <c r="P299" s="440">
        <f t="shared" si="26"/>
        <v>0</v>
      </c>
      <c r="Q299" s="69"/>
    </row>
    <row r="300" spans="1:17" ht="15" outlineLevel="1" x14ac:dyDescent="0.25">
      <c r="A300" s="570"/>
      <c r="B300" s="152"/>
      <c r="C300" s="269" t="s">
        <v>258</v>
      </c>
      <c r="D300" s="266" t="s">
        <v>254</v>
      </c>
      <c r="E300" s="266"/>
      <c r="F300" s="312"/>
      <c r="G300" s="312"/>
      <c r="H300" s="309"/>
      <c r="I300" s="310"/>
      <c r="J300" s="310"/>
      <c r="K300" s="310"/>
      <c r="L300" s="310"/>
      <c r="M300" s="310"/>
      <c r="N300" s="310"/>
      <c r="O300" s="310"/>
      <c r="P300" s="440"/>
      <c r="Q300" s="69"/>
    </row>
    <row r="301" spans="1:17" ht="15" outlineLevel="1" x14ac:dyDescent="0.25">
      <c r="A301" s="570"/>
      <c r="B301" s="152"/>
      <c r="C301" s="559"/>
      <c r="D301" s="559"/>
      <c r="E301" s="281"/>
      <c r="F301" s="312"/>
      <c r="G301" s="312"/>
      <c r="H301" s="309"/>
      <c r="I301" s="310"/>
      <c r="J301" s="310"/>
      <c r="K301" s="310"/>
      <c r="L301" s="310"/>
      <c r="M301" s="310"/>
      <c r="N301" s="310"/>
      <c r="O301" s="310"/>
      <c r="P301" s="440"/>
      <c r="Q301" s="69"/>
    </row>
    <row r="302" spans="1:17" s="45" customFormat="1" ht="15" outlineLevel="1" x14ac:dyDescent="0.25">
      <c r="A302" s="570"/>
      <c r="B302" s="153"/>
      <c r="C302" s="559"/>
      <c r="D302" s="559"/>
      <c r="E302" s="281"/>
      <c r="F302" s="312"/>
      <c r="G302" s="312"/>
      <c r="H302" s="437"/>
      <c r="I302" s="438"/>
      <c r="J302" s="438"/>
      <c r="K302" s="438"/>
      <c r="L302" s="438"/>
      <c r="M302" s="438"/>
      <c r="N302" s="438"/>
      <c r="O302" s="438"/>
      <c r="P302" s="441"/>
      <c r="Q302" s="151"/>
    </row>
    <row r="303" spans="1:17" ht="15" x14ac:dyDescent="0.25">
      <c r="A303" s="570"/>
      <c r="B303" s="388"/>
      <c r="C303" s="573" t="s">
        <v>221</v>
      </c>
      <c r="D303" s="573"/>
      <c r="E303" s="389"/>
      <c r="F303" s="390"/>
      <c r="G303" s="390"/>
      <c r="H303" s="391">
        <f>SUM(G246*H246,G247*H247,G248*H248,G249*H249,G250*H250,G251*H251,G254*H254,G283*H283)</f>
        <v>543706.24339339323</v>
      </c>
      <c r="I303" s="391">
        <f>SUM(G260*I260,G261*I261,G262*I262,G263*I263,G264*I264)</f>
        <v>312301.29281999997</v>
      </c>
      <c r="J303" s="392"/>
      <c r="K303" s="389"/>
      <c r="L303" s="389"/>
      <c r="M303" s="389"/>
      <c r="N303" s="391"/>
      <c r="O303" s="389"/>
      <c r="P303" s="393">
        <f>SUM(H303:O303)</f>
        <v>856007.53621339321</v>
      </c>
      <c r="Q303" s="69"/>
    </row>
    <row r="304" spans="1:17" ht="15" x14ac:dyDescent="0.25">
      <c r="A304" s="570"/>
      <c r="B304" s="288"/>
      <c r="C304" s="559" t="s">
        <v>319</v>
      </c>
      <c r="D304" s="559"/>
      <c r="E304" s="282"/>
      <c r="F304" s="280"/>
      <c r="G304" s="280"/>
      <c r="H304" s="282"/>
      <c r="I304" s="282"/>
      <c r="J304" s="283">
        <f>SUM(E260*F260*J260,E261*F261*J261,E262*F262*J262,E263*F263*J263,E264*F264*J264,E273*F273*J273,E274*F274*J274,E275*F275*J275,E276*F276*J276,F288*J288,F289*J289)</f>
        <v>389.048720592</v>
      </c>
      <c r="K304" s="283"/>
      <c r="L304" s="283"/>
      <c r="M304" s="283"/>
      <c r="N304" s="282"/>
      <c r="O304" s="282"/>
      <c r="P304" s="289">
        <f>SUM(H304:O304)</f>
        <v>389.048720592</v>
      </c>
      <c r="Q304" s="69"/>
    </row>
    <row r="305" spans="1:17" ht="15" x14ac:dyDescent="0.25">
      <c r="A305" s="570"/>
      <c r="B305" s="288"/>
      <c r="C305" s="559" t="s">
        <v>262</v>
      </c>
      <c r="D305" s="559"/>
      <c r="E305" s="282"/>
      <c r="F305" s="280"/>
      <c r="G305" s="280"/>
      <c r="H305" s="282"/>
      <c r="I305" s="282"/>
      <c r="J305" s="283">
        <f>J304-(E262*F262*J262)</f>
        <v>389.048720592</v>
      </c>
      <c r="K305" s="282"/>
      <c r="L305" s="282"/>
      <c r="M305" s="282"/>
      <c r="N305" s="282"/>
      <c r="O305" s="282"/>
      <c r="P305" s="289"/>
      <c r="Q305" s="69"/>
    </row>
    <row r="306" spans="1:17" ht="15" x14ac:dyDescent="0.25">
      <c r="A306" s="570"/>
      <c r="B306" s="290"/>
      <c r="C306" s="274"/>
      <c r="D306" s="275"/>
      <c r="E306" s="275"/>
      <c r="F306" s="273"/>
      <c r="G306" s="273"/>
      <c r="H306" s="275"/>
      <c r="I306" s="275"/>
      <c r="J306" s="275"/>
      <c r="K306" s="275"/>
      <c r="L306" s="275"/>
      <c r="M306" s="275"/>
      <c r="N306" s="275"/>
      <c r="O306" s="275"/>
      <c r="P306" s="291"/>
      <c r="Q306" s="69"/>
    </row>
    <row r="307" spans="1:17" ht="15" x14ac:dyDescent="0.25">
      <c r="A307" s="570"/>
      <c r="B307" s="415"/>
      <c r="C307" s="557" t="s">
        <v>324</v>
      </c>
      <c r="D307" s="557"/>
      <c r="E307" s="266"/>
      <c r="F307" s="277"/>
      <c r="G307" s="266"/>
      <c r="H307" s="278">
        <f>'3.  Distribution Rates'!H33</f>
        <v>8.3333333333333332E-3</v>
      </c>
      <c r="I307" s="278">
        <f>'3.  Distribution Rates'!H34</f>
        <v>5.7333333333333333E-3</v>
      </c>
      <c r="J307" s="278">
        <f>'3.  Distribution Rates'!H35</f>
        <v>1.6342999999999999</v>
      </c>
      <c r="K307" s="278">
        <f>'3.  Distribution Rates'!H36</f>
        <v>6.1537666666666668</v>
      </c>
      <c r="L307" s="278">
        <f>'3.  Distribution Rates'!H37</f>
        <v>12.233766666666668</v>
      </c>
      <c r="M307" s="278">
        <f>'3.  Distribution Rates'!H38</f>
        <v>2.0333333333333332E-3</v>
      </c>
      <c r="N307" s="278">
        <f>'3.  Distribution Rates'!H39</f>
        <v>0.29943333333333333</v>
      </c>
      <c r="O307" s="278"/>
      <c r="P307" s="416"/>
      <c r="Q307" s="69"/>
    </row>
    <row r="308" spans="1:17" ht="15" x14ac:dyDescent="0.25">
      <c r="A308" s="570"/>
      <c r="B308" s="415"/>
      <c r="C308" s="557" t="s">
        <v>238</v>
      </c>
      <c r="D308" s="557"/>
      <c r="E308" s="275"/>
      <c r="F308" s="277"/>
      <c r="G308" s="277"/>
      <c r="H308" s="412">
        <f t="shared" ref="H308:N308" si="27">H75*H307</f>
        <v>1912.9395766001282</v>
      </c>
      <c r="I308" s="412">
        <f t="shared" si="27"/>
        <v>964.3979932199652</v>
      </c>
      <c r="J308" s="412">
        <f t="shared" si="27"/>
        <v>191.51831986922048</v>
      </c>
      <c r="K308" s="412">
        <f t="shared" si="27"/>
        <v>0</v>
      </c>
      <c r="L308" s="412">
        <f t="shared" si="27"/>
        <v>0</v>
      </c>
      <c r="M308" s="412">
        <f t="shared" si="27"/>
        <v>0</v>
      </c>
      <c r="N308" s="412">
        <f t="shared" si="27"/>
        <v>0</v>
      </c>
      <c r="O308" s="266"/>
      <c r="P308" s="292">
        <f>SUM(H308:O308)</f>
        <v>3068.8558896893137</v>
      </c>
      <c r="Q308" s="69"/>
    </row>
    <row r="309" spans="1:17" ht="15" x14ac:dyDescent="0.25">
      <c r="A309" s="570"/>
      <c r="B309" s="415"/>
      <c r="C309" s="557" t="s">
        <v>239</v>
      </c>
      <c r="D309" s="557"/>
      <c r="E309" s="275"/>
      <c r="F309" s="277"/>
      <c r="G309" s="277"/>
      <c r="H309" s="412">
        <f t="shared" ref="H309:N309" si="28">H153*H307</f>
        <v>1179.3321086336455</v>
      </c>
      <c r="I309" s="412">
        <f t="shared" si="28"/>
        <v>2755.2458866058469</v>
      </c>
      <c r="J309" s="412">
        <f t="shared" si="28"/>
        <v>1536.7162179748291</v>
      </c>
      <c r="K309" s="412">
        <f t="shared" si="28"/>
        <v>0</v>
      </c>
      <c r="L309" s="412">
        <f t="shared" si="28"/>
        <v>0</v>
      </c>
      <c r="M309" s="412">
        <f t="shared" si="28"/>
        <v>0</v>
      </c>
      <c r="N309" s="412">
        <f t="shared" si="28"/>
        <v>0</v>
      </c>
      <c r="O309" s="266"/>
      <c r="P309" s="292">
        <f>SUM(H309:O309)</f>
        <v>5471.2942132143216</v>
      </c>
      <c r="Q309" s="69"/>
    </row>
    <row r="310" spans="1:17" ht="15" x14ac:dyDescent="0.25">
      <c r="A310" s="570"/>
      <c r="B310" s="415"/>
      <c r="C310" s="557" t="s">
        <v>240</v>
      </c>
      <c r="D310" s="557"/>
      <c r="E310" s="275"/>
      <c r="F310" s="277"/>
      <c r="G310" s="277"/>
      <c r="H310" s="412">
        <f t="shared" ref="H310:N310" si="29">H232*H307</f>
        <v>2209.4138410993028</v>
      </c>
      <c r="I310" s="412">
        <f t="shared" si="29"/>
        <v>808.81329296259139</v>
      </c>
      <c r="J310" s="412">
        <f t="shared" si="29"/>
        <v>347.69918084230574</v>
      </c>
      <c r="K310" s="412">
        <f t="shared" si="29"/>
        <v>0</v>
      </c>
      <c r="L310" s="412">
        <f t="shared" si="29"/>
        <v>0</v>
      </c>
      <c r="M310" s="412">
        <f t="shared" si="29"/>
        <v>0</v>
      </c>
      <c r="N310" s="412">
        <f t="shared" si="29"/>
        <v>0</v>
      </c>
      <c r="O310" s="266"/>
      <c r="P310" s="292">
        <f t="shared" ref="P310" si="30">SUM(H310:O310)</f>
        <v>3365.9263149041999</v>
      </c>
      <c r="Q310" s="69"/>
    </row>
    <row r="311" spans="1:17" ht="15" x14ac:dyDescent="0.25">
      <c r="A311" s="570"/>
      <c r="B311" s="415"/>
      <c r="C311" s="557" t="s">
        <v>241</v>
      </c>
      <c r="D311" s="557"/>
      <c r="E311" s="275"/>
      <c r="F311" s="277"/>
      <c r="G311" s="277"/>
      <c r="H311" s="412">
        <f>H303*H307</f>
        <v>4530.8853616116103</v>
      </c>
      <c r="I311" s="412">
        <f>I303*I307</f>
        <v>1790.527412168</v>
      </c>
      <c r="J311" s="412">
        <f>J304*J307</f>
        <v>635.82232406350556</v>
      </c>
      <c r="K311" s="412">
        <f>K304*K307</f>
        <v>0</v>
      </c>
      <c r="L311" s="412">
        <f>L304*L307</f>
        <v>0</v>
      </c>
      <c r="M311" s="412">
        <f>M304*M307</f>
        <v>0</v>
      </c>
      <c r="N311" s="412">
        <f>N303*N307</f>
        <v>0</v>
      </c>
      <c r="O311" s="266"/>
      <c r="P311" s="292">
        <f>SUM(H311:O311)</f>
        <v>6957.235097843115</v>
      </c>
      <c r="Q311" s="69"/>
    </row>
    <row r="312" spans="1:17" ht="15" x14ac:dyDescent="0.25">
      <c r="A312" s="570"/>
      <c r="B312" s="290"/>
      <c r="C312" s="413" t="s">
        <v>206</v>
      </c>
      <c r="D312" s="275"/>
      <c r="E312" s="275"/>
      <c r="F312" s="273"/>
      <c r="G312" s="273"/>
      <c r="H312" s="279">
        <f>SUM(H308:H311)</f>
        <v>9832.5708879446865</v>
      </c>
      <c r="I312" s="279">
        <f t="shared" ref="I312:N312" si="31">SUM(I308:I311)</f>
        <v>6318.9845849564044</v>
      </c>
      <c r="J312" s="279">
        <f t="shared" si="31"/>
        <v>2711.7560427498611</v>
      </c>
      <c r="K312" s="279">
        <f>SUM(K308:K311)</f>
        <v>0</v>
      </c>
      <c r="L312" s="279">
        <f t="shared" si="31"/>
        <v>0</v>
      </c>
      <c r="M312" s="279">
        <f t="shared" si="31"/>
        <v>0</v>
      </c>
      <c r="N312" s="279">
        <f t="shared" si="31"/>
        <v>0</v>
      </c>
      <c r="O312" s="275"/>
      <c r="P312" s="293">
        <f>SUM(P308:P311)</f>
        <v>18863.311515650952</v>
      </c>
      <c r="Q312" s="69"/>
    </row>
    <row r="313" spans="1:17" x14ac:dyDescent="0.25">
      <c r="B313" s="442"/>
      <c r="C313" s="557" t="s">
        <v>441</v>
      </c>
      <c r="D313" s="557"/>
      <c r="E313" s="57"/>
      <c r="F313" s="47"/>
      <c r="G313" s="47"/>
      <c r="H313" s="312">
        <f>H303*'[2]2014'!$AV$27/'[2]2014'!$AU$27</f>
        <v>522420.59413418092</v>
      </c>
      <c r="I313" s="312">
        <f>I303*'[2]2014'!$AV$27/'[2]2014'!$AU$27</f>
        <v>300074.95578057901</v>
      </c>
      <c r="J313" s="312">
        <f>J304*'[2]2014'!$R$27/'[2]2014'!$Q$27</f>
        <v>249.71651444610112</v>
      </c>
      <c r="K313" s="312"/>
      <c r="L313" s="312"/>
      <c r="M313" s="312"/>
      <c r="N313" s="312"/>
      <c r="O313" s="47"/>
      <c r="P313" s="443"/>
    </row>
    <row r="314" spans="1:17" x14ac:dyDescent="0.25">
      <c r="B314" s="442"/>
      <c r="C314" s="557" t="s">
        <v>442</v>
      </c>
      <c r="D314" s="557"/>
      <c r="E314" s="57"/>
      <c r="F314" s="47"/>
      <c r="G314" s="47"/>
      <c r="H314" s="312"/>
      <c r="I314" s="312"/>
      <c r="J314" s="312"/>
      <c r="K314" s="312"/>
      <c r="L314" s="312"/>
      <c r="M314" s="312"/>
      <c r="N314" s="312"/>
      <c r="O314" s="47"/>
      <c r="P314" s="443"/>
    </row>
    <row r="315" spans="1:17" x14ac:dyDescent="0.25">
      <c r="B315" s="442"/>
      <c r="C315" s="557" t="s">
        <v>443</v>
      </c>
      <c r="D315" s="557"/>
      <c r="E315" s="57"/>
      <c r="F315" s="47"/>
      <c r="G315" s="47"/>
      <c r="H315" s="312"/>
      <c r="I315" s="312"/>
      <c r="J315" s="312"/>
      <c r="K315" s="312"/>
      <c r="L315" s="312"/>
      <c r="M315" s="312"/>
      <c r="N315" s="312"/>
      <c r="O315" s="47"/>
      <c r="P315" s="443"/>
    </row>
    <row r="316" spans="1:17" x14ac:dyDescent="0.25">
      <c r="B316" s="442"/>
      <c r="C316" s="557" t="s">
        <v>444</v>
      </c>
      <c r="D316" s="557"/>
      <c r="E316" s="57"/>
      <c r="F316" s="47"/>
      <c r="G316" s="47"/>
      <c r="H316" s="312"/>
      <c r="I316" s="312"/>
      <c r="J316" s="312"/>
      <c r="K316" s="312"/>
      <c r="L316" s="312"/>
      <c r="M316" s="312"/>
      <c r="N316" s="312"/>
      <c r="O316" s="47"/>
      <c r="P316" s="443"/>
    </row>
    <row r="317" spans="1:17" x14ac:dyDescent="0.25">
      <c r="B317" s="442"/>
      <c r="C317" s="557" t="s">
        <v>445</v>
      </c>
      <c r="D317" s="557"/>
      <c r="E317" s="57"/>
      <c r="F317" s="47"/>
      <c r="G317" s="47"/>
      <c r="H317" s="312"/>
      <c r="I317" s="312"/>
      <c r="J317" s="312"/>
      <c r="K317" s="312"/>
      <c r="L317" s="312"/>
      <c r="M317" s="312"/>
      <c r="N317" s="312"/>
      <c r="O317" s="47"/>
      <c r="P317" s="443"/>
    </row>
    <row r="318" spans="1:17" x14ac:dyDescent="0.25">
      <c r="B318" s="444"/>
      <c r="C318" s="558" t="s">
        <v>446</v>
      </c>
      <c r="D318" s="558"/>
      <c r="E318" s="445"/>
      <c r="F318" s="115"/>
      <c r="G318" s="115"/>
      <c r="H318" s="439"/>
      <c r="I318" s="439"/>
      <c r="J318" s="439"/>
      <c r="K318" s="439"/>
      <c r="L318" s="439"/>
      <c r="M318" s="439"/>
      <c r="N318" s="439"/>
      <c r="O318" s="115"/>
      <c r="P318" s="446"/>
    </row>
  </sheetData>
  <mergeCells count="158">
    <mergeCell ref="B19:B20"/>
    <mergeCell ref="D13:E13"/>
    <mergeCell ref="D14:E14"/>
    <mergeCell ref="B3:P3"/>
    <mergeCell ref="C12:C14"/>
    <mergeCell ref="D243:D244"/>
    <mergeCell ref="E164:E165"/>
    <mergeCell ref="E243:E244"/>
    <mergeCell ref="C223:D223"/>
    <mergeCell ref="C224:D224"/>
    <mergeCell ref="C226:D226"/>
    <mergeCell ref="C227:D227"/>
    <mergeCell ref="C69:D69"/>
    <mergeCell ref="C44:D44"/>
    <mergeCell ref="D19:D20"/>
    <mergeCell ref="C53:D53"/>
    <mergeCell ref="C58:D58"/>
    <mergeCell ref="H19:P19"/>
    <mergeCell ref="B17:P17"/>
    <mergeCell ref="C68:D68"/>
    <mergeCell ref="C70:D70"/>
    <mergeCell ref="C31:D31"/>
    <mergeCell ref="C32:D32"/>
    <mergeCell ref="C144:D144"/>
    <mergeCell ref="E19:E20"/>
    <mergeCell ref="C148:D148"/>
    <mergeCell ref="C150:D150"/>
    <mergeCell ref="C123:D123"/>
    <mergeCell ref="C128:D128"/>
    <mergeCell ref="C88:D88"/>
    <mergeCell ref="C138:D138"/>
    <mergeCell ref="C42:D42"/>
    <mergeCell ref="C43:D43"/>
    <mergeCell ref="C51:D51"/>
    <mergeCell ref="C52:D52"/>
    <mergeCell ref="C56:D56"/>
    <mergeCell ref="C57:D57"/>
    <mergeCell ref="E86:E87"/>
    <mergeCell ref="D86:D87"/>
    <mergeCell ref="C74:D74"/>
    <mergeCell ref="C19:C20"/>
    <mergeCell ref="C21:D21"/>
    <mergeCell ref="C33:D33"/>
    <mergeCell ref="C71:D71"/>
    <mergeCell ref="C72:D72"/>
    <mergeCell ref="C67:D67"/>
    <mergeCell ref="C111:D111"/>
    <mergeCell ref="C112:D112"/>
    <mergeCell ref="A89:A153"/>
    <mergeCell ref="A21:A75"/>
    <mergeCell ref="C310:D310"/>
    <mergeCell ref="C309:D309"/>
    <mergeCell ref="C308:D308"/>
    <mergeCell ref="C272:D272"/>
    <mergeCell ref="C282:D282"/>
    <mergeCell ref="C287:D287"/>
    <mergeCell ref="C297:D297"/>
    <mergeCell ref="C303:D303"/>
    <mergeCell ref="C245:D245"/>
    <mergeCell ref="C259:D259"/>
    <mergeCell ref="C230:D230"/>
    <mergeCell ref="C229:D229"/>
    <mergeCell ref="C228:D228"/>
    <mergeCell ref="C232:D232"/>
    <mergeCell ref="B84:P84"/>
    <mergeCell ref="C145:D145"/>
    <mergeCell ref="C146:D146"/>
    <mergeCell ref="C147:D147"/>
    <mergeCell ref="B86:B87"/>
    <mergeCell ref="C86:C87"/>
    <mergeCell ref="H86:P86"/>
    <mergeCell ref="C75:D75"/>
    <mergeCell ref="A166:A232"/>
    <mergeCell ref="A245:A312"/>
    <mergeCell ref="C149:D149"/>
    <mergeCell ref="C152:D152"/>
    <mergeCell ref="C153:D153"/>
    <mergeCell ref="B162:P162"/>
    <mergeCell ref="B164:B165"/>
    <mergeCell ref="C164:C165"/>
    <mergeCell ref="C166:D166"/>
    <mergeCell ref="D164:D165"/>
    <mergeCell ref="H164:P164"/>
    <mergeCell ref="C180:D180"/>
    <mergeCell ref="C193:D193"/>
    <mergeCell ref="C203:D203"/>
    <mergeCell ref="C208:D208"/>
    <mergeCell ref="C217:D217"/>
    <mergeCell ref="C200:D200"/>
    <mergeCell ref="C201:D201"/>
    <mergeCell ref="C202:D202"/>
    <mergeCell ref="C206:D206"/>
    <mergeCell ref="C207:D207"/>
    <mergeCell ref="C178:D178"/>
    <mergeCell ref="C179:D179"/>
    <mergeCell ref="C190:D190"/>
    <mergeCell ref="C120:D120"/>
    <mergeCell ref="C64:D64"/>
    <mergeCell ref="C65:D65"/>
    <mergeCell ref="C66:D66"/>
    <mergeCell ref="C99:D99"/>
    <mergeCell ref="C100:D100"/>
    <mergeCell ref="C101:D101"/>
    <mergeCell ref="C113:D113"/>
    <mergeCell ref="C73:D73"/>
    <mergeCell ref="C136:D136"/>
    <mergeCell ref="C137:D137"/>
    <mergeCell ref="C142:D142"/>
    <mergeCell ref="C143:D143"/>
    <mergeCell ref="C177:D177"/>
    <mergeCell ref="C121:D121"/>
    <mergeCell ref="C122:D122"/>
    <mergeCell ref="C126:D126"/>
    <mergeCell ref="C127:D127"/>
    <mergeCell ref="C135:D135"/>
    <mergeCell ref="C191:D191"/>
    <mergeCell ref="C192:D192"/>
    <mergeCell ref="C233:D233"/>
    <mergeCell ref="C234:D234"/>
    <mergeCell ref="C235:D235"/>
    <mergeCell ref="C236:D236"/>
    <mergeCell ref="C237:D237"/>
    <mergeCell ref="C215:D215"/>
    <mergeCell ref="C216:D216"/>
    <mergeCell ref="C221:D221"/>
    <mergeCell ref="C222:D222"/>
    <mergeCell ref="C225:D225"/>
    <mergeCell ref="C238:D238"/>
    <mergeCell ref="C313:D313"/>
    <mergeCell ref="C314:D314"/>
    <mergeCell ref="C315:D315"/>
    <mergeCell ref="C316:D316"/>
    <mergeCell ref="C295:D295"/>
    <mergeCell ref="C296:D296"/>
    <mergeCell ref="C301:D301"/>
    <mergeCell ref="C302:D302"/>
    <mergeCell ref="C304:D304"/>
    <mergeCell ref="C307:D307"/>
    <mergeCell ref="C311:D311"/>
    <mergeCell ref="B241:P241"/>
    <mergeCell ref="H243:P243"/>
    <mergeCell ref="B243:B244"/>
    <mergeCell ref="C243:C244"/>
    <mergeCell ref="C317:D317"/>
    <mergeCell ref="C318:D318"/>
    <mergeCell ref="C305:D305"/>
    <mergeCell ref="C256:D256"/>
    <mergeCell ref="C257:D257"/>
    <mergeCell ref="C258:D258"/>
    <mergeCell ref="C269:D269"/>
    <mergeCell ref="C270:D270"/>
    <mergeCell ref="C271:D271"/>
    <mergeCell ref="C279:D279"/>
    <mergeCell ref="C280:D280"/>
    <mergeCell ref="C281:D281"/>
    <mergeCell ref="C285:D285"/>
    <mergeCell ref="C286:D286"/>
    <mergeCell ref="C294:D294"/>
  </mergeCells>
  <pageMargins left="0.23622047244094499" right="0.23622047244094499" top="0.47" bottom="0.47244094488188998" header="0.15748031496063" footer="0.15748031496063"/>
  <pageSetup scale="65" orientation="landscape" cellComments="asDisplayed" r:id="rId1"/>
  <headerFooter>
    <oddHeader>&amp;L&amp;G</oddHeader>
    <oddFooter>&amp;L&amp;10Wellington North Power Inc.&amp;C&amp;10_x000D_OPA Annual CDM Report 2012 - Final Verified Results&amp;R&amp;P</oddFooter>
  </headerFooter>
  <drawing r:id="rId2"/>
  <legacyDrawing r:id="rId3"/>
  <legacyDrawingHF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30"/>
  <sheetViews>
    <sheetView zoomScale="90" zoomScaleNormal="90" workbookViewId="0">
      <pane ySplit="2" topLeftCell="A153" activePane="bottomLeft" state="frozen"/>
      <selection pane="bottomLeft" activeCell="J115" sqref="J115"/>
    </sheetView>
  </sheetViews>
  <sheetFormatPr defaultRowHeight="15" outlineLevelRow="1" x14ac:dyDescent="0.25"/>
  <cols>
    <col min="1" max="1" width="6.5703125" style="24" customWidth="1"/>
    <col min="2" max="2" width="5.140625" style="24" customWidth="1"/>
    <col min="3" max="3" width="44.28515625" style="39" customWidth="1"/>
    <col min="4" max="4" width="12.28515625" style="44" customWidth="1"/>
    <col min="5" max="5" width="13.28515625" style="44" customWidth="1"/>
    <col min="6" max="7" width="19.42578125" style="24" customWidth="1"/>
    <col min="8" max="14" width="12.7109375" style="24" customWidth="1"/>
    <col min="15" max="15" width="8.140625" style="24" customWidth="1"/>
    <col min="16" max="16" width="11.28515625" style="24" customWidth="1"/>
    <col min="17" max="17" width="13.140625" style="24" customWidth="1"/>
    <col min="18" max="16384" width="9.140625" style="24"/>
  </cols>
  <sheetData>
    <row r="1" spans="1:18" ht="167.25" customHeight="1" x14ac:dyDescent="0.3">
      <c r="A1" s="584"/>
      <c r="B1" s="584"/>
      <c r="C1" s="584"/>
      <c r="D1" s="584"/>
      <c r="E1" s="584"/>
      <c r="F1" s="584"/>
      <c r="G1" s="584"/>
      <c r="H1" s="584"/>
      <c r="I1" s="584"/>
      <c r="J1" s="584"/>
      <c r="K1" s="584"/>
      <c r="L1" s="584"/>
      <c r="M1" s="584"/>
      <c r="N1" s="584"/>
      <c r="O1" s="584"/>
    </row>
    <row r="2" spans="1:18" ht="20.25" x14ac:dyDescent="0.3">
      <c r="B2" s="597" t="s">
        <v>265</v>
      </c>
      <c r="C2" s="597"/>
      <c r="D2" s="597"/>
      <c r="E2" s="597"/>
      <c r="F2" s="597"/>
      <c r="G2" s="597"/>
      <c r="H2" s="597"/>
      <c r="I2" s="597"/>
      <c r="J2" s="597"/>
      <c r="K2" s="597"/>
      <c r="L2" s="597"/>
      <c r="M2" s="597"/>
      <c r="N2" s="597"/>
      <c r="O2" s="597"/>
      <c r="P2" s="597"/>
    </row>
    <row r="3" spans="1:18" ht="13.5" customHeight="1" outlineLevel="1" x14ac:dyDescent="0.3">
      <c r="B3" s="38"/>
      <c r="C3" s="181"/>
      <c r="D3" s="49"/>
      <c r="E3" s="38"/>
      <c r="F3" s="38"/>
      <c r="G3" s="38"/>
      <c r="H3" s="38"/>
      <c r="I3" s="38"/>
      <c r="J3" s="38"/>
      <c r="K3" s="38"/>
      <c r="L3" s="38"/>
      <c r="M3" s="38"/>
      <c r="N3" s="38"/>
      <c r="O3" s="38"/>
      <c r="P3" s="38"/>
    </row>
    <row r="4" spans="1:18" ht="24.75" customHeight="1" outlineLevel="1" x14ac:dyDescent="0.3">
      <c r="A4" s="68"/>
      <c r="B4" s="66"/>
      <c r="C4" s="403" t="s">
        <v>404</v>
      </c>
      <c r="D4" s="425"/>
      <c r="E4" s="577" t="s">
        <v>504</v>
      </c>
      <c r="F4" s="577"/>
      <c r="G4" s="577"/>
      <c r="H4" s="577"/>
      <c r="I4" s="577"/>
      <c r="J4" s="577"/>
      <c r="K4" s="577"/>
      <c r="L4" s="577"/>
      <c r="M4" s="577"/>
      <c r="N4" s="577"/>
      <c r="O4" s="577"/>
      <c r="P4" s="577"/>
    </row>
    <row r="5" spans="1:18" ht="36" customHeight="1" outlineLevel="1" x14ac:dyDescent="0.3">
      <c r="A5" s="68"/>
      <c r="B5" s="508"/>
      <c r="C5" s="403"/>
      <c r="D5" s="425"/>
      <c r="E5" s="577" t="s">
        <v>505</v>
      </c>
      <c r="F5" s="577"/>
      <c r="G5" s="577"/>
      <c r="H5" s="577"/>
      <c r="I5" s="577"/>
      <c r="J5" s="577"/>
      <c r="K5" s="577"/>
      <c r="L5" s="577"/>
      <c r="M5" s="577"/>
      <c r="N5" s="577"/>
      <c r="O5" s="577"/>
      <c r="P5" s="577"/>
    </row>
    <row r="6" spans="1:18" ht="18.75" outlineLevel="1" x14ac:dyDescent="0.3">
      <c r="B6" s="66"/>
      <c r="C6" s="426"/>
      <c r="D6" s="425"/>
      <c r="E6" s="578" t="s">
        <v>361</v>
      </c>
      <c r="F6" s="578"/>
      <c r="G6" s="578"/>
      <c r="H6" s="578"/>
      <c r="I6" s="578"/>
      <c r="J6" s="578"/>
      <c r="K6" s="578"/>
      <c r="L6" s="578"/>
      <c r="M6" s="578"/>
      <c r="N6" s="578"/>
      <c r="O6" s="578"/>
      <c r="P6" s="578"/>
    </row>
    <row r="7" spans="1:18" ht="18.75" outlineLevel="1" x14ac:dyDescent="0.3">
      <c r="B7" s="253"/>
      <c r="C7" s="426"/>
      <c r="D7" s="425"/>
      <c r="E7" s="578" t="s">
        <v>362</v>
      </c>
      <c r="F7" s="578"/>
      <c r="G7" s="578"/>
      <c r="H7" s="578"/>
      <c r="I7" s="578"/>
      <c r="J7" s="578"/>
      <c r="K7" s="578"/>
      <c r="L7" s="578"/>
      <c r="M7" s="578"/>
      <c r="N7" s="578"/>
      <c r="O7" s="578"/>
      <c r="P7" s="578"/>
    </row>
    <row r="8" spans="1:18" ht="18.75" outlineLevel="1" x14ac:dyDescent="0.3">
      <c r="B8" s="66"/>
      <c r="C8" s="426"/>
      <c r="D8" s="425"/>
      <c r="E8" s="578" t="s">
        <v>492</v>
      </c>
      <c r="F8" s="578"/>
      <c r="G8" s="578"/>
      <c r="H8" s="578"/>
      <c r="I8" s="578"/>
      <c r="J8" s="578"/>
      <c r="K8" s="578"/>
      <c r="L8" s="578"/>
      <c r="M8" s="578"/>
      <c r="N8" s="578"/>
      <c r="O8" s="578"/>
      <c r="P8" s="578"/>
      <c r="R8" s="85"/>
    </row>
    <row r="9" spans="1:18" ht="14.25" customHeight="1" outlineLevel="1" x14ac:dyDescent="0.3">
      <c r="B9" s="253"/>
      <c r="C9" s="426"/>
      <c r="D9" s="425"/>
      <c r="E9" s="50"/>
      <c r="F9" s="425"/>
      <c r="G9" s="425"/>
      <c r="H9" s="425"/>
      <c r="I9" s="425"/>
      <c r="J9" s="425"/>
      <c r="K9" s="425"/>
      <c r="L9" s="425"/>
      <c r="M9" s="425"/>
      <c r="N9" s="425"/>
      <c r="O9" s="425"/>
      <c r="P9" s="425"/>
      <c r="R9" s="85"/>
    </row>
    <row r="10" spans="1:18" ht="9" customHeight="1" outlineLevel="1" x14ac:dyDescent="0.3">
      <c r="B10" s="66"/>
      <c r="C10" s="181"/>
      <c r="D10" s="66"/>
      <c r="E10" s="174"/>
      <c r="F10" s="66"/>
      <c r="G10" s="66"/>
      <c r="H10" s="66"/>
      <c r="I10" s="66"/>
      <c r="J10" s="66"/>
      <c r="K10" s="66"/>
      <c r="L10" s="66"/>
      <c r="M10" s="66"/>
      <c r="N10" s="66"/>
      <c r="O10" s="66"/>
      <c r="P10" s="66"/>
      <c r="R10" s="85"/>
    </row>
    <row r="11" spans="1:18" ht="15.75" customHeight="1" outlineLevel="1" x14ac:dyDescent="0.3">
      <c r="B11" s="66"/>
      <c r="C11" s="87" t="s">
        <v>338</v>
      </c>
      <c r="D11" s="66"/>
      <c r="E11" s="598" t="s">
        <v>368</v>
      </c>
      <c r="F11" s="598"/>
      <c r="G11" s="66"/>
      <c r="H11" s="66"/>
      <c r="I11" s="66"/>
      <c r="J11" s="66"/>
      <c r="K11" s="66"/>
      <c r="L11" s="66"/>
      <c r="M11" s="66"/>
      <c r="N11" s="66"/>
      <c r="O11" s="66"/>
      <c r="P11" s="66"/>
      <c r="R11" s="85"/>
    </row>
    <row r="12" spans="1:18" ht="14.25" customHeight="1" outlineLevel="1" x14ac:dyDescent="0.3">
      <c r="B12" s="66"/>
      <c r="C12" s="66"/>
      <c r="D12" s="66"/>
      <c r="E12" s="527" t="s">
        <v>339</v>
      </c>
      <c r="F12" s="527"/>
      <c r="G12" s="66"/>
      <c r="H12" s="66"/>
      <c r="I12" s="66"/>
      <c r="J12" s="66"/>
      <c r="K12" s="66"/>
      <c r="L12" s="66"/>
      <c r="M12" s="66"/>
      <c r="N12" s="66"/>
      <c r="O12" s="66"/>
      <c r="P12" s="66"/>
    </row>
    <row r="13" spans="1:18" ht="12" customHeight="1" outlineLevel="1" x14ac:dyDescent="0.3">
      <c r="B13" s="66"/>
      <c r="C13" s="66"/>
      <c r="D13" s="66"/>
      <c r="E13" s="140"/>
      <c r="G13" s="66"/>
      <c r="H13" s="66"/>
      <c r="I13" s="66"/>
      <c r="J13" s="66"/>
      <c r="K13" s="66"/>
      <c r="L13" s="66"/>
      <c r="M13" s="66"/>
      <c r="N13" s="66"/>
      <c r="O13" s="66"/>
      <c r="P13" s="66"/>
    </row>
    <row r="14" spans="1:18" ht="13.5" customHeight="1" x14ac:dyDescent="0.25">
      <c r="A14" s="36"/>
      <c r="B14" s="197" t="s">
        <v>480</v>
      </c>
      <c r="C14" s="52"/>
      <c r="D14" s="54"/>
      <c r="E14" s="54"/>
    </row>
    <row r="15" spans="1:18" ht="45" x14ac:dyDescent="0.25">
      <c r="B15" s="593" t="s">
        <v>59</v>
      </c>
      <c r="C15" s="585" t="s">
        <v>0</v>
      </c>
      <c r="D15" s="585" t="s">
        <v>45</v>
      </c>
      <c r="E15" s="585" t="s">
        <v>205</v>
      </c>
      <c r="F15" s="463" t="s">
        <v>202</v>
      </c>
      <c r="G15" s="463" t="s">
        <v>46</v>
      </c>
      <c r="H15" s="595" t="s">
        <v>60</v>
      </c>
      <c r="I15" s="595"/>
      <c r="J15" s="595"/>
      <c r="K15" s="595"/>
      <c r="L15" s="595"/>
      <c r="M15" s="595"/>
      <c r="N15" s="595"/>
      <c r="O15" s="595"/>
      <c r="P15" s="596"/>
    </row>
    <row r="16" spans="1:18" ht="60" x14ac:dyDescent="0.25">
      <c r="B16" s="594"/>
      <c r="C16" s="586"/>
      <c r="D16" s="586"/>
      <c r="E16" s="586"/>
      <c r="F16" s="182" t="s">
        <v>213</v>
      </c>
      <c r="G16" s="182" t="s">
        <v>214</v>
      </c>
      <c r="H16" s="142" t="s">
        <v>38</v>
      </c>
      <c r="I16" s="142" t="s">
        <v>40</v>
      </c>
      <c r="J16" s="142" t="s">
        <v>109</v>
      </c>
      <c r="K16" s="142" t="s">
        <v>110</v>
      </c>
      <c r="L16" s="142" t="s">
        <v>41</v>
      </c>
      <c r="M16" s="142" t="s">
        <v>42</v>
      </c>
      <c r="N16" s="142" t="s">
        <v>43</v>
      </c>
      <c r="O16" s="142" t="s">
        <v>106</v>
      </c>
      <c r="P16" s="464" t="s">
        <v>35</v>
      </c>
    </row>
    <row r="17" spans="1:16" ht="29.25" customHeight="1" x14ac:dyDescent="0.25">
      <c r="B17" s="590" t="s">
        <v>141</v>
      </c>
      <c r="C17" s="591"/>
      <c r="D17" s="591"/>
      <c r="E17" s="591"/>
      <c r="F17" s="591"/>
      <c r="G17" s="591"/>
      <c r="H17" s="591"/>
      <c r="I17" s="591"/>
      <c r="J17" s="591"/>
      <c r="K17" s="591"/>
      <c r="L17" s="591"/>
      <c r="M17" s="591"/>
      <c r="N17" s="591"/>
      <c r="O17" s="591"/>
      <c r="P17" s="592"/>
    </row>
    <row r="18" spans="1:16" ht="26.25" customHeight="1" x14ac:dyDescent="0.25">
      <c r="A18" s="37"/>
      <c r="B18" s="579" t="s">
        <v>142</v>
      </c>
      <c r="C18" s="580"/>
      <c r="D18" s="580"/>
      <c r="E18" s="580"/>
      <c r="F18" s="580"/>
      <c r="G18" s="580"/>
      <c r="H18" s="580"/>
      <c r="I18" s="580"/>
      <c r="J18" s="580"/>
      <c r="K18" s="580"/>
      <c r="L18" s="580"/>
      <c r="M18" s="580"/>
      <c r="N18" s="580"/>
      <c r="O18" s="580"/>
      <c r="P18" s="581"/>
    </row>
    <row r="19" spans="1:16" ht="15" customHeight="1" x14ac:dyDescent="0.25">
      <c r="A19" s="37"/>
      <c r="B19" s="465">
        <v>1</v>
      </c>
      <c r="C19" s="450" t="s">
        <v>143</v>
      </c>
      <c r="D19" s="266" t="s">
        <v>34</v>
      </c>
      <c r="E19" s="451"/>
      <c r="F19" s="312">
        <f>'[3]LDC Progress'!$BK$8</f>
        <v>113362</v>
      </c>
      <c r="G19" s="312"/>
      <c r="H19" s="462">
        <v>1</v>
      </c>
      <c r="I19" s="452"/>
      <c r="J19" s="452"/>
      <c r="K19" s="452"/>
      <c r="L19" s="452"/>
      <c r="M19" s="452"/>
      <c r="N19" s="452"/>
      <c r="O19" s="452"/>
      <c r="P19" s="466">
        <f>SUM(H19:O19)</f>
        <v>1</v>
      </c>
    </row>
    <row r="20" spans="1:16" x14ac:dyDescent="0.25">
      <c r="A20" s="8"/>
      <c r="B20" s="465">
        <v>2</v>
      </c>
      <c r="C20" s="450" t="s">
        <v>144</v>
      </c>
      <c r="D20" s="266" t="s">
        <v>34</v>
      </c>
      <c r="E20" s="453"/>
      <c r="F20" s="312">
        <f>'[3]LDC Progress'!$BK$9</f>
        <v>209429</v>
      </c>
      <c r="G20" s="312"/>
      <c r="H20" s="462">
        <v>1</v>
      </c>
      <c r="I20" s="452"/>
      <c r="J20" s="452"/>
      <c r="K20" s="452"/>
      <c r="L20" s="452"/>
      <c r="M20" s="452"/>
      <c r="N20" s="452"/>
      <c r="O20" s="452"/>
      <c r="P20" s="466">
        <f t="shared" ref="P20:P81" si="0">SUM(H20:O20)</f>
        <v>1</v>
      </c>
    </row>
    <row r="21" spans="1:16" x14ac:dyDescent="0.25">
      <c r="A21" s="37"/>
      <c r="B21" s="465">
        <v>3</v>
      </c>
      <c r="C21" s="450" t="s">
        <v>145</v>
      </c>
      <c r="D21" s="266" t="s">
        <v>34</v>
      </c>
      <c r="E21" s="453"/>
      <c r="F21" s="312">
        <f>'[3]LDC Progress'!$BK$10</f>
        <v>8471</v>
      </c>
      <c r="G21" s="312"/>
      <c r="H21" s="462">
        <v>1</v>
      </c>
      <c r="I21" s="452"/>
      <c r="J21" s="452"/>
      <c r="K21" s="452"/>
      <c r="L21" s="452"/>
      <c r="M21" s="452"/>
      <c r="N21" s="452"/>
      <c r="O21" s="452"/>
      <c r="P21" s="466">
        <f t="shared" si="0"/>
        <v>1</v>
      </c>
    </row>
    <row r="22" spans="1:16" x14ac:dyDescent="0.25">
      <c r="A22" s="37"/>
      <c r="B22" s="465">
        <v>4</v>
      </c>
      <c r="C22" s="450" t="s">
        <v>146</v>
      </c>
      <c r="D22" s="266" t="s">
        <v>34</v>
      </c>
      <c r="E22" s="453"/>
      <c r="F22" s="312"/>
      <c r="G22" s="312"/>
      <c r="H22" s="462">
        <v>1</v>
      </c>
      <c r="I22" s="452"/>
      <c r="J22" s="452"/>
      <c r="K22" s="452"/>
      <c r="L22" s="452"/>
      <c r="M22" s="452"/>
      <c r="N22" s="452"/>
      <c r="O22" s="452"/>
      <c r="P22" s="466">
        <f t="shared" si="0"/>
        <v>1</v>
      </c>
    </row>
    <row r="23" spans="1:16" x14ac:dyDescent="0.25">
      <c r="A23" s="37"/>
      <c r="B23" s="465">
        <v>5</v>
      </c>
      <c r="C23" s="450" t="s">
        <v>147</v>
      </c>
      <c r="D23" s="266" t="s">
        <v>34</v>
      </c>
      <c r="E23" s="453"/>
      <c r="F23" s="312">
        <f>'[3]LDC Progress'!$BK$11</f>
        <v>128076</v>
      </c>
      <c r="G23" s="312"/>
      <c r="H23" s="462">
        <v>1</v>
      </c>
      <c r="I23" s="452"/>
      <c r="J23" s="452"/>
      <c r="K23" s="452"/>
      <c r="L23" s="452"/>
      <c r="M23" s="452"/>
      <c r="N23" s="452"/>
      <c r="O23" s="452"/>
      <c r="P23" s="466">
        <f t="shared" si="0"/>
        <v>1</v>
      </c>
    </row>
    <row r="24" spans="1:16" ht="28.5" x14ac:dyDescent="0.25">
      <c r="A24" s="37"/>
      <c r="B24" s="465">
        <v>6</v>
      </c>
      <c r="C24" s="450" t="s">
        <v>148</v>
      </c>
      <c r="D24" s="266" t="s">
        <v>34</v>
      </c>
      <c r="E24" s="453"/>
      <c r="F24" s="312">
        <f>'[3]LDC Progress'!$BK$12</f>
        <v>53408</v>
      </c>
      <c r="G24" s="312"/>
      <c r="H24" s="462">
        <v>1</v>
      </c>
      <c r="I24" s="452"/>
      <c r="J24" s="452"/>
      <c r="K24" s="452"/>
      <c r="L24" s="452"/>
      <c r="M24" s="452"/>
      <c r="N24" s="452"/>
      <c r="O24" s="452"/>
      <c r="P24" s="466">
        <f t="shared" si="0"/>
        <v>1</v>
      </c>
    </row>
    <row r="25" spans="1:16" x14ac:dyDescent="0.25">
      <c r="A25" s="37"/>
      <c r="B25" s="467" t="s">
        <v>259</v>
      </c>
      <c r="C25" s="450"/>
      <c r="D25" s="266" t="s">
        <v>254</v>
      </c>
      <c r="E25" s="453"/>
      <c r="F25" s="312"/>
      <c r="G25" s="312"/>
      <c r="H25" s="462"/>
      <c r="I25" s="452"/>
      <c r="J25" s="452"/>
      <c r="K25" s="452"/>
      <c r="L25" s="452"/>
      <c r="M25" s="452"/>
      <c r="N25" s="452"/>
      <c r="O25" s="452"/>
      <c r="P25" s="466"/>
    </row>
    <row r="26" spans="1:16" x14ac:dyDescent="0.25">
      <c r="A26" s="37"/>
      <c r="B26" s="465"/>
      <c r="C26" s="559"/>
      <c r="D26" s="559"/>
      <c r="E26" s="281"/>
      <c r="F26" s="312"/>
      <c r="G26" s="312"/>
      <c r="H26" s="462"/>
      <c r="I26" s="452"/>
      <c r="J26" s="452"/>
      <c r="K26" s="452"/>
      <c r="L26" s="452"/>
      <c r="M26" s="452"/>
      <c r="N26" s="452"/>
      <c r="O26" s="452"/>
      <c r="P26" s="466"/>
    </row>
    <row r="27" spans="1:16" x14ac:dyDescent="0.25">
      <c r="A27" s="37"/>
      <c r="B27" s="465"/>
      <c r="C27" s="559"/>
      <c r="D27" s="559"/>
      <c r="E27" s="281"/>
      <c r="F27" s="312"/>
      <c r="G27" s="312"/>
      <c r="H27" s="462"/>
      <c r="I27" s="452"/>
      <c r="J27" s="452"/>
      <c r="K27" s="452"/>
      <c r="L27" s="452"/>
      <c r="M27" s="452"/>
      <c r="N27" s="452"/>
      <c r="O27" s="452"/>
      <c r="P27" s="466"/>
    </row>
    <row r="28" spans="1:16" x14ac:dyDescent="0.25">
      <c r="A28" s="37"/>
      <c r="B28" s="465"/>
      <c r="C28" s="559"/>
      <c r="D28" s="559"/>
      <c r="E28" s="281"/>
      <c r="F28" s="312"/>
      <c r="G28" s="312"/>
      <c r="H28" s="462"/>
      <c r="I28" s="452"/>
      <c r="J28" s="452"/>
      <c r="K28" s="452"/>
      <c r="L28" s="452"/>
      <c r="M28" s="452"/>
      <c r="N28" s="452"/>
      <c r="O28" s="452"/>
      <c r="P28" s="466"/>
    </row>
    <row r="29" spans="1:16" ht="25.5" customHeight="1" x14ac:dyDescent="0.25">
      <c r="A29" s="37"/>
      <c r="B29" s="579" t="s">
        <v>149</v>
      </c>
      <c r="C29" s="580"/>
      <c r="D29" s="580"/>
      <c r="E29" s="580"/>
      <c r="F29" s="580"/>
      <c r="G29" s="580"/>
      <c r="H29" s="580"/>
      <c r="I29" s="580"/>
      <c r="J29" s="580"/>
      <c r="K29" s="580"/>
      <c r="L29" s="580"/>
      <c r="M29" s="580"/>
      <c r="N29" s="580"/>
      <c r="O29" s="580"/>
      <c r="P29" s="581"/>
    </row>
    <row r="30" spans="1:16" x14ac:dyDescent="0.25">
      <c r="A30" s="37"/>
      <c r="B30" s="465">
        <v>7</v>
      </c>
      <c r="C30" s="450" t="s">
        <v>150</v>
      </c>
      <c r="D30" s="266" t="s">
        <v>34</v>
      </c>
      <c r="E30" s="453">
        <v>12</v>
      </c>
      <c r="F30" s="312">
        <f>'[3]LDC Progress'!$BK$16</f>
        <v>71357</v>
      </c>
      <c r="G30" s="312">
        <f>'[3]LDC Progress'!$CK$16</f>
        <v>15</v>
      </c>
      <c r="H30" s="452"/>
      <c r="I30" s="462"/>
      <c r="J30" s="462">
        <v>1</v>
      </c>
      <c r="K30" s="462"/>
      <c r="L30" s="452"/>
      <c r="M30" s="452"/>
      <c r="N30" s="452"/>
      <c r="O30" s="452"/>
      <c r="P30" s="466">
        <f t="shared" si="0"/>
        <v>1</v>
      </c>
    </row>
    <row r="31" spans="1:16" ht="28.5" x14ac:dyDescent="0.25">
      <c r="A31" s="37"/>
      <c r="B31" s="465">
        <v>8</v>
      </c>
      <c r="C31" s="450" t="s">
        <v>151</v>
      </c>
      <c r="D31" s="266" t="s">
        <v>34</v>
      </c>
      <c r="E31" s="453">
        <v>12</v>
      </c>
      <c r="F31" s="312">
        <f>'[3]LDC Progress'!$BQ$17</f>
        <v>1095679</v>
      </c>
      <c r="G31" s="312">
        <f>'[3]LDC Progress'!$CK$17</f>
        <v>70</v>
      </c>
      <c r="H31" s="452"/>
      <c r="I31" s="462">
        <v>0.4</v>
      </c>
      <c r="J31" s="462">
        <v>0.6</v>
      </c>
      <c r="K31" s="452"/>
      <c r="L31" s="452"/>
      <c r="M31" s="452"/>
      <c r="N31" s="452"/>
      <c r="O31" s="452"/>
      <c r="P31" s="466">
        <f t="shared" si="0"/>
        <v>1</v>
      </c>
    </row>
    <row r="32" spans="1:16" ht="28.5" x14ac:dyDescent="0.25">
      <c r="A32" s="37"/>
      <c r="B32" s="465">
        <v>9</v>
      </c>
      <c r="C32" s="450" t="s">
        <v>152</v>
      </c>
      <c r="D32" s="266" t="s">
        <v>34</v>
      </c>
      <c r="E32" s="453">
        <v>12</v>
      </c>
      <c r="F32" s="312">
        <f>'[3]LDC Progress'!$BK$18</f>
        <v>81790</v>
      </c>
      <c r="G32" s="312"/>
      <c r="H32" s="452"/>
      <c r="I32" s="462">
        <v>1</v>
      </c>
      <c r="J32" s="462">
        <v>0</v>
      </c>
      <c r="K32" s="452"/>
      <c r="L32" s="452"/>
      <c r="M32" s="452"/>
      <c r="N32" s="452"/>
      <c r="O32" s="452"/>
      <c r="P32" s="466">
        <f t="shared" si="0"/>
        <v>1</v>
      </c>
    </row>
    <row r="33" spans="1:16" ht="28.5" x14ac:dyDescent="0.25">
      <c r="A33" s="37"/>
      <c r="B33" s="465">
        <v>10</v>
      </c>
      <c r="C33" s="450" t="s">
        <v>153</v>
      </c>
      <c r="D33" s="266" t="s">
        <v>34</v>
      </c>
      <c r="E33" s="453">
        <v>12</v>
      </c>
      <c r="F33" s="312"/>
      <c r="G33" s="312"/>
      <c r="H33" s="452"/>
      <c r="I33" s="462">
        <v>1</v>
      </c>
      <c r="J33" s="452"/>
      <c r="K33" s="452"/>
      <c r="L33" s="452"/>
      <c r="M33" s="452"/>
      <c r="N33" s="452"/>
      <c r="O33" s="452"/>
      <c r="P33" s="466">
        <f t="shared" si="0"/>
        <v>1</v>
      </c>
    </row>
    <row r="34" spans="1:16" ht="28.5" x14ac:dyDescent="0.25">
      <c r="A34" s="37"/>
      <c r="B34" s="465">
        <v>11</v>
      </c>
      <c r="C34" s="450" t="s">
        <v>154</v>
      </c>
      <c r="D34" s="266" t="s">
        <v>34</v>
      </c>
      <c r="E34" s="453">
        <v>3</v>
      </c>
      <c r="F34" s="312"/>
      <c r="G34" s="312"/>
      <c r="H34" s="452"/>
      <c r="I34" s="452"/>
      <c r="J34" s="462">
        <v>0</v>
      </c>
      <c r="K34" s="462">
        <v>0</v>
      </c>
      <c r="L34" s="452"/>
      <c r="M34" s="452"/>
      <c r="N34" s="452"/>
      <c r="O34" s="452"/>
      <c r="P34" s="466">
        <f t="shared" si="0"/>
        <v>0</v>
      </c>
    </row>
    <row r="35" spans="1:16" x14ac:dyDescent="0.25">
      <c r="A35" s="37"/>
      <c r="B35" s="467" t="s">
        <v>259</v>
      </c>
      <c r="C35" s="450"/>
      <c r="D35" s="266" t="s">
        <v>254</v>
      </c>
      <c r="E35" s="453"/>
      <c r="F35" s="312"/>
      <c r="G35" s="312"/>
      <c r="H35" s="452"/>
      <c r="I35" s="452"/>
      <c r="J35" s="452"/>
      <c r="K35" s="452"/>
      <c r="L35" s="452"/>
      <c r="M35" s="452"/>
      <c r="N35" s="452"/>
      <c r="O35" s="452"/>
      <c r="P35" s="466"/>
    </row>
    <row r="36" spans="1:16" x14ac:dyDescent="0.25">
      <c r="A36" s="37"/>
      <c r="B36" s="465"/>
      <c r="C36" s="559"/>
      <c r="D36" s="559"/>
      <c r="E36" s="281"/>
      <c r="F36" s="312"/>
      <c r="G36" s="312"/>
      <c r="H36" s="452"/>
      <c r="I36" s="452"/>
      <c r="J36" s="452"/>
      <c r="K36" s="452"/>
      <c r="L36" s="452"/>
      <c r="M36" s="452"/>
      <c r="N36" s="452"/>
      <c r="O36" s="452"/>
      <c r="P36" s="466"/>
    </row>
    <row r="37" spans="1:16" x14ac:dyDescent="0.25">
      <c r="A37" s="37"/>
      <c r="B37" s="465"/>
      <c r="C37" s="559"/>
      <c r="D37" s="559"/>
      <c r="E37" s="281"/>
      <c r="F37" s="312"/>
      <c r="G37" s="312"/>
      <c r="H37" s="452"/>
      <c r="I37" s="452"/>
      <c r="J37" s="452"/>
      <c r="K37" s="452"/>
      <c r="L37" s="452"/>
      <c r="M37" s="452"/>
      <c r="N37" s="452"/>
      <c r="O37" s="452"/>
      <c r="P37" s="466"/>
    </row>
    <row r="38" spans="1:16" x14ac:dyDescent="0.25">
      <c r="A38" s="37"/>
      <c r="B38" s="465"/>
      <c r="C38" s="559"/>
      <c r="D38" s="559"/>
      <c r="E38" s="281"/>
      <c r="F38" s="312"/>
      <c r="G38" s="312"/>
      <c r="H38" s="452"/>
      <c r="I38" s="452"/>
      <c r="J38" s="452"/>
      <c r="K38" s="452"/>
      <c r="L38" s="452"/>
      <c r="M38" s="452"/>
      <c r="N38" s="452"/>
      <c r="O38" s="452"/>
      <c r="P38" s="466"/>
    </row>
    <row r="39" spans="1:16" ht="26.25" customHeight="1" x14ac:dyDescent="0.25">
      <c r="A39" s="37"/>
      <c r="B39" s="579" t="s">
        <v>11</v>
      </c>
      <c r="C39" s="580"/>
      <c r="D39" s="580"/>
      <c r="E39" s="580"/>
      <c r="F39" s="580"/>
      <c r="G39" s="580"/>
      <c r="H39" s="580"/>
      <c r="I39" s="580"/>
      <c r="J39" s="580"/>
      <c r="K39" s="580"/>
      <c r="L39" s="580"/>
      <c r="M39" s="580"/>
      <c r="N39" s="580"/>
      <c r="O39" s="580"/>
      <c r="P39" s="581"/>
    </row>
    <row r="40" spans="1:16" ht="28.5" x14ac:dyDescent="0.25">
      <c r="A40" s="37"/>
      <c r="B40" s="465">
        <v>12</v>
      </c>
      <c r="C40" s="450" t="s">
        <v>155</v>
      </c>
      <c r="D40" s="266" t="s">
        <v>34</v>
      </c>
      <c r="E40" s="453">
        <v>12</v>
      </c>
      <c r="F40" s="312"/>
      <c r="G40" s="312"/>
      <c r="H40" s="452"/>
      <c r="I40" s="452"/>
      <c r="J40" s="462">
        <v>1</v>
      </c>
      <c r="K40" s="452"/>
      <c r="L40" s="452"/>
      <c r="M40" s="452"/>
      <c r="N40" s="452"/>
      <c r="O40" s="452"/>
      <c r="P40" s="466">
        <f t="shared" si="0"/>
        <v>1</v>
      </c>
    </row>
    <row r="41" spans="1:16" ht="28.5" x14ac:dyDescent="0.25">
      <c r="A41" s="37"/>
      <c r="B41" s="465">
        <v>13</v>
      </c>
      <c r="C41" s="450" t="s">
        <v>156</v>
      </c>
      <c r="D41" s="266" t="s">
        <v>34</v>
      </c>
      <c r="E41" s="453">
        <v>12</v>
      </c>
      <c r="F41" s="312"/>
      <c r="G41" s="312"/>
      <c r="H41" s="452"/>
      <c r="I41" s="452"/>
      <c r="J41" s="462">
        <v>1</v>
      </c>
      <c r="K41" s="452"/>
      <c r="L41" s="452"/>
      <c r="M41" s="452"/>
      <c r="N41" s="452"/>
      <c r="O41" s="452"/>
      <c r="P41" s="466">
        <f t="shared" si="0"/>
        <v>1</v>
      </c>
    </row>
    <row r="42" spans="1:16" ht="28.5" x14ac:dyDescent="0.25">
      <c r="A42" s="37"/>
      <c r="B42" s="465">
        <v>14</v>
      </c>
      <c r="C42" s="450" t="s">
        <v>157</v>
      </c>
      <c r="D42" s="266" t="s">
        <v>34</v>
      </c>
      <c r="E42" s="453">
        <v>12</v>
      </c>
      <c r="F42" s="312"/>
      <c r="G42" s="312"/>
      <c r="H42" s="452"/>
      <c r="I42" s="452"/>
      <c r="J42" s="462">
        <v>1</v>
      </c>
      <c r="K42" s="452"/>
      <c r="L42" s="452"/>
      <c r="M42" s="452"/>
      <c r="N42" s="452"/>
      <c r="O42" s="452"/>
      <c r="P42" s="466">
        <f t="shared" si="0"/>
        <v>1</v>
      </c>
    </row>
    <row r="43" spans="1:16" x14ac:dyDescent="0.25">
      <c r="A43" s="37"/>
      <c r="B43" s="467" t="s">
        <v>259</v>
      </c>
      <c r="C43" s="450"/>
      <c r="D43" s="266" t="s">
        <v>254</v>
      </c>
      <c r="E43" s="453"/>
      <c r="F43" s="312"/>
      <c r="G43" s="312"/>
      <c r="H43" s="452"/>
      <c r="I43" s="452"/>
      <c r="J43" s="452"/>
      <c r="K43" s="452"/>
      <c r="L43" s="452"/>
      <c r="M43" s="452"/>
      <c r="N43" s="452"/>
      <c r="O43" s="452"/>
      <c r="P43" s="466"/>
    </row>
    <row r="44" spans="1:16" x14ac:dyDescent="0.25">
      <c r="A44" s="37"/>
      <c r="B44" s="465"/>
      <c r="C44" s="559"/>
      <c r="D44" s="559"/>
      <c r="E44" s="281"/>
      <c r="F44" s="312"/>
      <c r="G44" s="312"/>
      <c r="H44" s="452"/>
      <c r="I44" s="452"/>
      <c r="J44" s="452"/>
      <c r="K44" s="452"/>
      <c r="L44" s="452"/>
      <c r="M44" s="452"/>
      <c r="N44" s="452"/>
      <c r="O44" s="452"/>
      <c r="P44" s="466"/>
    </row>
    <row r="45" spans="1:16" x14ac:dyDescent="0.25">
      <c r="A45" s="37"/>
      <c r="B45" s="465"/>
      <c r="C45" s="559"/>
      <c r="D45" s="559"/>
      <c r="E45" s="281"/>
      <c r="F45" s="312"/>
      <c r="G45" s="312"/>
      <c r="H45" s="452"/>
      <c r="I45" s="452"/>
      <c r="J45" s="452"/>
      <c r="K45" s="452"/>
      <c r="L45" s="452"/>
      <c r="M45" s="452"/>
      <c r="N45" s="452"/>
      <c r="O45" s="452"/>
      <c r="P45" s="466"/>
    </row>
    <row r="46" spans="1:16" x14ac:dyDescent="0.25">
      <c r="A46" s="37"/>
      <c r="B46" s="465"/>
      <c r="C46" s="559"/>
      <c r="D46" s="559"/>
      <c r="E46" s="281"/>
      <c r="F46" s="312"/>
      <c r="G46" s="312"/>
      <c r="H46" s="452"/>
      <c r="I46" s="452"/>
      <c r="J46" s="452"/>
      <c r="K46" s="452"/>
      <c r="L46" s="452"/>
      <c r="M46" s="452"/>
      <c r="N46" s="452"/>
      <c r="O46" s="452"/>
      <c r="P46" s="466"/>
    </row>
    <row r="47" spans="1:16" ht="24" customHeight="1" x14ac:dyDescent="0.25">
      <c r="A47" s="37"/>
      <c r="B47" s="579" t="s">
        <v>158</v>
      </c>
      <c r="C47" s="580"/>
      <c r="D47" s="580"/>
      <c r="E47" s="580"/>
      <c r="F47" s="580"/>
      <c r="G47" s="580"/>
      <c r="H47" s="580"/>
      <c r="I47" s="580"/>
      <c r="J47" s="580"/>
      <c r="K47" s="580"/>
      <c r="L47" s="580"/>
      <c r="M47" s="580"/>
      <c r="N47" s="580"/>
      <c r="O47" s="580"/>
      <c r="P47" s="581"/>
    </row>
    <row r="48" spans="1:16" x14ac:dyDescent="0.25">
      <c r="A48" s="37"/>
      <c r="B48" s="465">
        <v>15</v>
      </c>
      <c r="C48" s="450" t="s">
        <v>159</v>
      </c>
      <c r="D48" s="266" t="s">
        <v>34</v>
      </c>
      <c r="E48" s="453"/>
      <c r="F48" s="312">
        <f>'[3]LDC Progress'!$BK$30</f>
        <v>31805</v>
      </c>
      <c r="G48" s="312"/>
      <c r="H48" s="462">
        <v>1</v>
      </c>
      <c r="I48" s="452"/>
      <c r="J48" s="452"/>
      <c r="K48" s="452"/>
      <c r="L48" s="452"/>
      <c r="M48" s="452"/>
      <c r="N48" s="452"/>
      <c r="O48" s="452"/>
      <c r="P48" s="466">
        <f t="shared" si="0"/>
        <v>1</v>
      </c>
    </row>
    <row r="49" spans="1:16" x14ac:dyDescent="0.25">
      <c r="A49" s="37"/>
      <c r="B49" s="467" t="s">
        <v>259</v>
      </c>
      <c r="C49" s="450"/>
      <c r="D49" s="266" t="s">
        <v>254</v>
      </c>
      <c r="E49" s="453"/>
      <c r="F49" s="312"/>
      <c r="G49" s="312"/>
      <c r="H49" s="462"/>
      <c r="I49" s="452"/>
      <c r="J49" s="452"/>
      <c r="K49" s="452"/>
      <c r="L49" s="452"/>
      <c r="M49" s="452"/>
      <c r="N49" s="452"/>
      <c r="O49" s="452"/>
      <c r="P49" s="466">
        <f t="shared" si="0"/>
        <v>0</v>
      </c>
    </row>
    <row r="50" spans="1:16" x14ac:dyDescent="0.25">
      <c r="A50" s="37"/>
      <c r="B50" s="465"/>
      <c r="C50" s="559"/>
      <c r="D50" s="559"/>
      <c r="E50" s="281"/>
      <c r="F50" s="312"/>
      <c r="G50" s="312"/>
      <c r="H50" s="462"/>
      <c r="I50" s="452"/>
      <c r="J50" s="452"/>
      <c r="K50" s="452"/>
      <c r="L50" s="452"/>
      <c r="M50" s="452"/>
      <c r="N50" s="452"/>
      <c r="O50" s="452"/>
      <c r="P50" s="466">
        <f t="shared" si="0"/>
        <v>0</v>
      </c>
    </row>
    <row r="51" spans="1:16" x14ac:dyDescent="0.25">
      <c r="A51" s="37"/>
      <c r="B51" s="465"/>
      <c r="C51" s="559"/>
      <c r="D51" s="559"/>
      <c r="E51" s="281"/>
      <c r="F51" s="312"/>
      <c r="G51" s="312"/>
      <c r="H51" s="462"/>
      <c r="I51" s="452"/>
      <c r="J51" s="452"/>
      <c r="K51" s="452"/>
      <c r="L51" s="452"/>
      <c r="M51" s="452"/>
      <c r="N51" s="452"/>
      <c r="O51" s="452"/>
      <c r="P51" s="466"/>
    </row>
    <row r="52" spans="1:16" x14ac:dyDescent="0.25">
      <c r="A52" s="37"/>
      <c r="B52" s="465"/>
      <c r="C52" s="559"/>
      <c r="D52" s="559"/>
      <c r="E52" s="281"/>
      <c r="F52" s="312"/>
      <c r="G52" s="312"/>
      <c r="H52" s="462"/>
      <c r="I52" s="452"/>
      <c r="J52" s="452"/>
      <c r="K52" s="452"/>
      <c r="L52" s="452"/>
      <c r="M52" s="452"/>
      <c r="N52" s="452"/>
      <c r="O52" s="452"/>
      <c r="P52" s="466">
        <f t="shared" si="0"/>
        <v>0</v>
      </c>
    </row>
    <row r="53" spans="1:16" ht="21" customHeight="1" x14ac:dyDescent="0.25">
      <c r="A53" s="36"/>
      <c r="B53" s="579" t="s">
        <v>160</v>
      </c>
      <c r="C53" s="580"/>
      <c r="D53" s="580"/>
      <c r="E53" s="580"/>
      <c r="F53" s="580"/>
      <c r="G53" s="580"/>
      <c r="H53" s="580"/>
      <c r="I53" s="580"/>
      <c r="J53" s="580"/>
      <c r="K53" s="580"/>
      <c r="L53" s="580"/>
      <c r="M53" s="580"/>
      <c r="N53" s="580"/>
      <c r="O53" s="580"/>
      <c r="P53" s="581"/>
    </row>
    <row r="54" spans="1:16" x14ac:dyDescent="0.25">
      <c r="A54" s="37"/>
      <c r="B54" s="465">
        <v>16</v>
      </c>
      <c r="C54" s="450" t="s">
        <v>161</v>
      </c>
      <c r="D54" s="266" t="s">
        <v>34</v>
      </c>
      <c r="E54" s="453"/>
      <c r="F54" s="312"/>
      <c r="G54" s="312"/>
      <c r="H54" s="452"/>
      <c r="I54" s="452"/>
      <c r="J54" s="452"/>
      <c r="K54" s="452"/>
      <c r="L54" s="452"/>
      <c r="M54" s="452"/>
      <c r="N54" s="452"/>
      <c r="O54" s="452"/>
      <c r="P54" s="466">
        <f t="shared" si="0"/>
        <v>0</v>
      </c>
    </row>
    <row r="55" spans="1:16" x14ac:dyDescent="0.25">
      <c r="A55" s="37"/>
      <c r="B55" s="465">
        <v>17</v>
      </c>
      <c r="C55" s="450" t="s">
        <v>162</v>
      </c>
      <c r="D55" s="266" t="s">
        <v>34</v>
      </c>
      <c r="E55" s="453"/>
      <c r="F55" s="312"/>
      <c r="G55" s="312"/>
      <c r="H55" s="452"/>
      <c r="I55" s="452"/>
      <c r="J55" s="452"/>
      <c r="K55" s="452"/>
      <c r="L55" s="452"/>
      <c r="M55" s="452"/>
      <c r="N55" s="452"/>
      <c r="O55" s="452"/>
      <c r="P55" s="466">
        <f t="shared" si="0"/>
        <v>0</v>
      </c>
    </row>
    <row r="56" spans="1:16" x14ac:dyDescent="0.25">
      <c r="A56" s="37"/>
      <c r="B56" s="465">
        <v>18</v>
      </c>
      <c r="C56" s="450" t="s">
        <v>163</v>
      </c>
      <c r="D56" s="266" t="s">
        <v>34</v>
      </c>
      <c r="E56" s="453"/>
      <c r="F56" s="312"/>
      <c r="G56" s="312"/>
      <c r="H56" s="452"/>
      <c r="I56" s="452"/>
      <c r="J56" s="452"/>
      <c r="K56" s="452"/>
      <c r="L56" s="452"/>
      <c r="M56" s="452"/>
      <c r="N56" s="452"/>
      <c r="O56" s="452"/>
      <c r="P56" s="466">
        <f t="shared" si="0"/>
        <v>0</v>
      </c>
    </row>
    <row r="57" spans="1:16" x14ac:dyDescent="0.25">
      <c r="A57" s="37"/>
      <c r="B57" s="465">
        <v>19</v>
      </c>
      <c r="C57" s="450" t="s">
        <v>164</v>
      </c>
      <c r="D57" s="266" t="s">
        <v>34</v>
      </c>
      <c r="E57" s="453"/>
      <c r="F57" s="312"/>
      <c r="G57" s="312"/>
      <c r="H57" s="452"/>
      <c r="I57" s="452"/>
      <c r="J57" s="452"/>
      <c r="K57" s="452"/>
      <c r="L57" s="452"/>
      <c r="M57" s="452"/>
      <c r="N57" s="452"/>
      <c r="O57" s="452"/>
      <c r="P57" s="466">
        <f t="shared" si="0"/>
        <v>0</v>
      </c>
    </row>
    <row r="58" spans="1:16" x14ac:dyDescent="0.25">
      <c r="A58" s="37"/>
      <c r="B58" s="467" t="s">
        <v>259</v>
      </c>
      <c r="C58" s="450"/>
      <c r="D58" s="266" t="s">
        <v>254</v>
      </c>
      <c r="E58" s="453"/>
      <c r="F58" s="312"/>
      <c r="G58" s="312"/>
      <c r="H58" s="452"/>
      <c r="I58" s="452"/>
      <c r="J58" s="452"/>
      <c r="K58" s="452"/>
      <c r="L58" s="452"/>
      <c r="M58" s="452"/>
      <c r="N58" s="452"/>
      <c r="O58" s="452"/>
      <c r="P58" s="466">
        <f t="shared" si="0"/>
        <v>0</v>
      </c>
    </row>
    <row r="59" spans="1:16" x14ac:dyDescent="0.25">
      <c r="A59" s="37"/>
      <c r="B59" s="467"/>
      <c r="C59" s="559"/>
      <c r="D59" s="559"/>
      <c r="E59" s="281"/>
      <c r="F59" s="312"/>
      <c r="G59" s="312"/>
      <c r="H59" s="452"/>
      <c r="I59" s="452"/>
      <c r="J59" s="452"/>
      <c r="K59" s="452"/>
      <c r="L59" s="452"/>
      <c r="M59" s="452"/>
      <c r="N59" s="452"/>
      <c r="O59" s="452"/>
      <c r="P59" s="466"/>
    </row>
    <row r="60" spans="1:16" x14ac:dyDescent="0.25">
      <c r="A60" s="37"/>
      <c r="B60" s="467"/>
      <c r="C60" s="559"/>
      <c r="D60" s="559"/>
      <c r="E60" s="281"/>
      <c r="F60" s="312"/>
      <c r="G60" s="312"/>
      <c r="H60" s="452"/>
      <c r="I60" s="452"/>
      <c r="J60" s="452"/>
      <c r="K60" s="452"/>
      <c r="L60" s="452"/>
      <c r="M60" s="452"/>
      <c r="N60" s="452"/>
      <c r="O60" s="452"/>
      <c r="P60" s="466"/>
    </row>
    <row r="61" spans="1:16" x14ac:dyDescent="0.25">
      <c r="A61" s="36"/>
      <c r="B61" s="468"/>
      <c r="C61" s="559"/>
      <c r="D61" s="559"/>
      <c r="E61" s="281"/>
      <c r="F61" s="312"/>
      <c r="G61" s="312"/>
      <c r="H61" s="456"/>
      <c r="I61" s="456"/>
      <c r="J61" s="456"/>
      <c r="K61" s="456"/>
      <c r="L61" s="456"/>
      <c r="M61" s="456"/>
      <c r="N61" s="456"/>
      <c r="O61" s="456"/>
      <c r="P61" s="466"/>
    </row>
    <row r="62" spans="1:16" ht="27" customHeight="1" x14ac:dyDescent="0.25">
      <c r="B62" s="587" t="s">
        <v>165</v>
      </c>
      <c r="C62" s="588"/>
      <c r="D62" s="588"/>
      <c r="E62" s="588"/>
      <c r="F62" s="588"/>
      <c r="G62" s="588"/>
      <c r="H62" s="588"/>
      <c r="I62" s="588"/>
      <c r="J62" s="588"/>
      <c r="K62" s="588"/>
      <c r="L62" s="588"/>
      <c r="M62" s="588"/>
      <c r="N62" s="588"/>
      <c r="O62" s="588"/>
      <c r="P62" s="589"/>
    </row>
    <row r="63" spans="1:16" ht="16.5" x14ac:dyDescent="0.25">
      <c r="B63" s="469"/>
      <c r="C63" s="450"/>
      <c r="D63" s="453"/>
      <c r="E63" s="453"/>
      <c r="F63" s="449"/>
      <c r="G63" s="449"/>
      <c r="H63" s="449"/>
      <c r="I63" s="449"/>
      <c r="J63" s="449"/>
      <c r="K63" s="449"/>
      <c r="L63" s="449"/>
      <c r="M63" s="449"/>
      <c r="N63" s="449"/>
      <c r="O63" s="449"/>
      <c r="P63" s="470"/>
    </row>
    <row r="64" spans="1:16" ht="25.5" customHeight="1" x14ac:dyDescent="0.25">
      <c r="A64" s="37"/>
      <c r="B64" s="582" t="s">
        <v>166</v>
      </c>
      <c r="C64" s="572"/>
      <c r="D64" s="572"/>
      <c r="E64" s="572"/>
      <c r="F64" s="572"/>
      <c r="G64" s="572"/>
      <c r="H64" s="572"/>
      <c r="I64" s="572"/>
      <c r="J64" s="572"/>
      <c r="K64" s="572"/>
      <c r="L64" s="572"/>
      <c r="M64" s="572"/>
      <c r="N64" s="572"/>
      <c r="O64" s="572"/>
      <c r="P64" s="583"/>
    </row>
    <row r="65" spans="1:16" x14ac:dyDescent="0.25">
      <c r="A65" s="37"/>
      <c r="B65" s="465">
        <v>21</v>
      </c>
      <c r="C65" s="450" t="s">
        <v>167</v>
      </c>
      <c r="D65" s="266" t="s">
        <v>34</v>
      </c>
      <c r="E65" s="453"/>
      <c r="F65" s="312"/>
      <c r="G65" s="312"/>
      <c r="H65" s="462">
        <v>1</v>
      </c>
      <c r="I65" s="452"/>
      <c r="J65" s="452"/>
      <c r="K65" s="452"/>
      <c r="L65" s="452"/>
      <c r="M65" s="452"/>
      <c r="N65" s="452"/>
      <c r="O65" s="452"/>
      <c r="P65" s="466">
        <f t="shared" si="0"/>
        <v>1</v>
      </c>
    </row>
    <row r="66" spans="1:16" ht="28.5" x14ac:dyDescent="0.25">
      <c r="A66" s="37"/>
      <c r="B66" s="465">
        <v>22</v>
      </c>
      <c r="C66" s="450" t="s">
        <v>168</v>
      </c>
      <c r="D66" s="266" t="s">
        <v>34</v>
      </c>
      <c r="E66" s="453"/>
      <c r="F66" s="312"/>
      <c r="G66" s="312"/>
      <c r="H66" s="462">
        <v>1</v>
      </c>
      <c r="I66" s="452"/>
      <c r="J66" s="452"/>
      <c r="K66" s="452"/>
      <c r="L66" s="452"/>
      <c r="M66" s="452"/>
      <c r="N66" s="452"/>
      <c r="O66" s="452"/>
      <c r="P66" s="466">
        <f t="shared" si="0"/>
        <v>1</v>
      </c>
    </row>
    <row r="67" spans="1:16" x14ac:dyDescent="0.25">
      <c r="A67" s="37"/>
      <c r="B67" s="465">
        <v>23</v>
      </c>
      <c r="C67" s="450" t="s">
        <v>169</v>
      </c>
      <c r="D67" s="266" t="s">
        <v>34</v>
      </c>
      <c r="E67" s="453"/>
      <c r="F67" s="312"/>
      <c r="G67" s="312"/>
      <c r="H67" s="462">
        <v>1</v>
      </c>
      <c r="I67" s="452"/>
      <c r="J67" s="452"/>
      <c r="K67" s="452"/>
      <c r="L67" s="452"/>
      <c r="M67" s="452"/>
      <c r="N67" s="452"/>
      <c r="O67" s="452"/>
      <c r="P67" s="466">
        <f t="shared" si="0"/>
        <v>1</v>
      </c>
    </row>
    <row r="68" spans="1:16" x14ac:dyDescent="0.25">
      <c r="A68" s="37"/>
      <c r="B68" s="465">
        <v>24</v>
      </c>
      <c r="C68" s="450" t="s">
        <v>170</v>
      </c>
      <c r="D68" s="266" t="s">
        <v>34</v>
      </c>
      <c r="E68" s="453"/>
      <c r="F68" s="312">
        <f>'[3]LDC Progress'!$BK$53</f>
        <v>3662</v>
      </c>
      <c r="G68" s="312"/>
      <c r="H68" s="462">
        <v>1</v>
      </c>
      <c r="I68" s="452"/>
      <c r="J68" s="452"/>
      <c r="K68" s="452"/>
      <c r="L68" s="452"/>
      <c r="M68" s="452"/>
      <c r="N68" s="452"/>
      <c r="O68" s="452"/>
      <c r="P68" s="466">
        <f t="shared" si="0"/>
        <v>1</v>
      </c>
    </row>
    <row r="69" spans="1:16" x14ac:dyDescent="0.25">
      <c r="A69" s="37"/>
      <c r="B69" s="467" t="s">
        <v>259</v>
      </c>
      <c r="C69" s="450"/>
      <c r="D69" s="266" t="s">
        <v>254</v>
      </c>
      <c r="E69" s="453"/>
      <c r="F69" s="312"/>
      <c r="G69" s="312"/>
      <c r="H69" s="462"/>
      <c r="I69" s="452"/>
      <c r="J69" s="452"/>
      <c r="K69" s="452"/>
      <c r="L69" s="452"/>
      <c r="M69" s="452"/>
      <c r="N69" s="452"/>
      <c r="O69" s="452"/>
      <c r="P69" s="466"/>
    </row>
    <row r="70" spans="1:16" x14ac:dyDescent="0.25">
      <c r="A70" s="37"/>
      <c r="B70" s="465"/>
      <c r="C70" s="559"/>
      <c r="D70" s="559"/>
      <c r="E70" s="281"/>
      <c r="F70" s="312"/>
      <c r="G70" s="312"/>
      <c r="H70" s="462"/>
      <c r="I70" s="452"/>
      <c r="J70" s="452"/>
      <c r="K70" s="452"/>
      <c r="L70" s="452"/>
      <c r="M70" s="452"/>
      <c r="N70" s="452"/>
      <c r="O70" s="452"/>
      <c r="P70" s="466"/>
    </row>
    <row r="71" spans="1:16" x14ac:dyDescent="0.25">
      <c r="A71" s="37"/>
      <c r="B71" s="465"/>
      <c r="C71" s="559"/>
      <c r="D71" s="559"/>
      <c r="E71" s="281"/>
      <c r="F71" s="312"/>
      <c r="G71" s="312"/>
      <c r="H71" s="462"/>
      <c r="I71" s="452"/>
      <c r="J71" s="452"/>
      <c r="K71" s="452"/>
      <c r="L71" s="452"/>
      <c r="M71" s="452"/>
      <c r="N71" s="452"/>
      <c r="O71" s="452"/>
      <c r="P71" s="466"/>
    </row>
    <row r="72" spans="1:16" x14ac:dyDescent="0.25">
      <c r="A72" s="37"/>
      <c r="B72" s="465"/>
      <c r="C72" s="559"/>
      <c r="D72" s="559"/>
      <c r="E72" s="281"/>
      <c r="F72" s="312"/>
      <c r="G72" s="312"/>
      <c r="H72" s="452"/>
      <c r="I72" s="452"/>
      <c r="J72" s="452"/>
      <c r="K72" s="452"/>
      <c r="L72" s="452"/>
      <c r="M72" s="452"/>
      <c r="N72" s="452"/>
      <c r="O72" s="452"/>
      <c r="P72" s="466"/>
    </row>
    <row r="73" spans="1:16" ht="28.5" customHeight="1" x14ac:dyDescent="0.25">
      <c r="A73" s="37"/>
      <c r="B73" s="582" t="s">
        <v>171</v>
      </c>
      <c r="C73" s="572"/>
      <c r="D73" s="572"/>
      <c r="E73" s="572"/>
      <c r="F73" s="572"/>
      <c r="G73" s="572"/>
      <c r="H73" s="572"/>
      <c r="I73" s="572"/>
      <c r="J73" s="572"/>
      <c r="K73" s="572"/>
      <c r="L73" s="572"/>
      <c r="M73" s="572"/>
      <c r="N73" s="572"/>
      <c r="O73" s="572"/>
      <c r="P73" s="583"/>
    </row>
    <row r="74" spans="1:16" x14ac:dyDescent="0.25">
      <c r="A74" s="37"/>
      <c r="B74" s="465">
        <v>25</v>
      </c>
      <c r="C74" s="450" t="s">
        <v>172</v>
      </c>
      <c r="D74" s="266" t="s">
        <v>34</v>
      </c>
      <c r="E74" s="453"/>
      <c r="F74" s="312"/>
      <c r="G74" s="312"/>
      <c r="H74" s="452"/>
      <c r="I74" s="462">
        <v>1</v>
      </c>
      <c r="J74" s="452"/>
      <c r="K74" s="452"/>
      <c r="L74" s="452"/>
      <c r="M74" s="452"/>
      <c r="N74" s="452"/>
      <c r="O74" s="452"/>
      <c r="P74" s="466">
        <f t="shared" si="0"/>
        <v>1</v>
      </c>
    </row>
    <row r="75" spans="1:16" x14ac:dyDescent="0.25">
      <c r="A75" s="37"/>
      <c r="B75" s="465">
        <v>26</v>
      </c>
      <c r="C75" s="450" t="s">
        <v>173</v>
      </c>
      <c r="D75" s="266" t="s">
        <v>34</v>
      </c>
      <c r="E75" s="453"/>
      <c r="F75" s="312"/>
      <c r="G75" s="312"/>
      <c r="H75" s="452"/>
      <c r="I75" s="462">
        <v>1</v>
      </c>
      <c r="J75" s="452"/>
      <c r="K75" s="452"/>
      <c r="L75" s="452"/>
      <c r="M75" s="452"/>
      <c r="N75" s="452"/>
      <c r="O75" s="452"/>
      <c r="P75" s="466">
        <f t="shared" si="0"/>
        <v>1</v>
      </c>
    </row>
    <row r="76" spans="1:16" ht="28.5" x14ac:dyDescent="0.25">
      <c r="A76" s="37"/>
      <c r="B76" s="465">
        <v>27</v>
      </c>
      <c r="C76" s="450" t="s">
        <v>174</v>
      </c>
      <c r="D76" s="266" t="s">
        <v>34</v>
      </c>
      <c r="E76" s="453"/>
      <c r="F76" s="312"/>
      <c r="G76" s="312"/>
      <c r="H76" s="452"/>
      <c r="I76" s="462">
        <v>0</v>
      </c>
      <c r="J76" s="462">
        <v>0</v>
      </c>
      <c r="K76" s="452"/>
      <c r="L76" s="452"/>
      <c r="M76" s="452"/>
      <c r="N76" s="452"/>
      <c r="O76" s="452"/>
      <c r="P76" s="466">
        <f t="shared" si="0"/>
        <v>0</v>
      </c>
    </row>
    <row r="77" spans="1:16" ht="28.5" x14ac:dyDescent="0.25">
      <c r="A77" s="37"/>
      <c r="B77" s="465">
        <v>28</v>
      </c>
      <c r="C77" s="450" t="s">
        <v>175</v>
      </c>
      <c r="D77" s="266" t="s">
        <v>34</v>
      </c>
      <c r="E77" s="453"/>
      <c r="F77" s="312"/>
      <c r="G77" s="312"/>
      <c r="H77" s="452"/>
      <c r="I77" s="452"/>
      <c r="J77" s="452"/>
      <c r="K77" s="452"/>
      <c r="L77" s="452"/>
      <c r="M77" s="452"/>
      <c r="N77" s="452"/>
      <c r="O77" s="452"/>
      <c r="P77" s="466">
        <f t="shared" si="0"/>
        <v>0</v>
      </c>
    </row>
    <row r="78" spans="1:16" ht="28.5" x14ac:dyDescent="0.25">
      <c r="A78" s="37"/>
      <c r="B78" s="465">
        <v>29</v>
      </c>
      <c r="C78" s="450" t="s">
        <v>176</v>
      </c>
      <c r="D78" s="266" t="s">
        <v>34</v>
      </c>
      <c r="E78" s="453"/>
      <c r="F78" s="312"/>
      <c r="G78" s="312"/>
      <c r="H78" s="452"/>
      <c r="I78" s="452"/>
      <c r="J78" s="452"/>
      <c r="K78" s="452"/>
      <c r="L78" s="452"/>
      <c r="M78" s="452"/>
      <c r="N78" s="452"/>
      <c r="O78" s="452"/>
      <c r="P78" s="466">
        <f t="shared" si="0"/>
        <v>0</v>
      </c>
    </row>
    <row r="79" spans="1:16" ht="28.5" x14ac:dyDescent="0.25">
      <c r="A79" s="37"/>
      <c r="B79" s="465">
        <v>30</v>
      </c>
      <c r="C79" s="450" t="s">
        <v>177</v>
      </c>
      <c r="D79" s="266" t="s">
        <v>34</v>
      </c>
      <c r="E79" s="453"/>
      <c r="F79" s="312"/>
      <c r="G79" s="312"/>
      <c r="H79" s="452"/>
      <c r="I79" s="452"/>
      <c r="J79" s="452"/>
      <c r="K79" s="452"/>
      <c r="L79" s="452"/>
      <c r="M79" s="452"/>
      <c r="N79" s="452"/>
      <c r="O79" s="452"/>
      <c r="P79" s="466">
        <f t="shared" si="0"/>
        <v>0</v>
      </c>
    </row>
    <row r="80" spans="1:16" ht="28.5" x14ac:dyDescent="0.25">
      <c r="A80" s="37"/>
      <c r="B80" s="465">
        <v>31</v>
      </c>
      <c r="C80" s="450" t="s">
        <v>178</v>
      </c>
      <c r="D80" s="266" t="s">
        <v>34</v>
      </c>
      <c r="E80" s="453"/>
      <c r="F80" s="312"/>
      <c r="G80" s="312"/>
      <c r="H80" s="452"/>
      <c r="I80" s="452"/>
      <c r="J80" s="452"/>
      <c r="K80" s="452"/>
      <c r="L80" s="452"/>
      <c r="M80" s="452"/>
      <c r="N80" s="452"/>
      <c r="O80" s="452"/>
      <c r="P80" s="466">
        <f t="shared" si="0"/>
        <v>0</v>
      </c>
    </row>
    <row r="81" spans="1:16" x14ac:dyDescent="0.25">
      <c r="A81" s="37"/>
      <c r="B81" s="465">
        <v>32</v>
      </c>
      <c r="C81" s="450" t="s">
        <v>179</v>
      </c>
      <c r="D81" s="266" t="s">
        <v>34</v>
      </c>
      <c r="E81" s="453"/>
      <c r="F81" s="312"/>
      <c r="G81" s="312"/>
      <c r="H81" s="452"/>
      <c r="I81" s="452"/>
      <c r="J81" s="452"/>
      <c r="K81" s="452"/>
      <c r="L81" s="452"/>
      <c r="M81" s="452"/>
      <c r="N81" s="452"/>
      <c r="O81" s="452"/>
      <c r="P81" s="466">
        <f t="shared" si="0"/>
        <v>0</v>
      </c>
    </row>
    <row r="82" spans="1:16" x14ac:dyDescent="0.25">
      <c r="A82" s="37"/>
      <c r="B82" s="467" t="s">
        <v>259</v>
      </c>
      <c r="C82" s="450"/>
      <c r="D82" s="266" t="s">
        <v>254</v>
      </c>
      <c r="E82" s="453"/>
      <c r="F82" s="312"/>
      <c r="G82" s="312"/>
      <c r="H82" s="452"/>
      <c r="I82" s="452"/>
      <c r="J82" s="452"/>
      <c r="K82" s="452"/>
      <c r="L82" s="452"/>
      <c r="M82" s="452"/>
      <c r="N82" s="452"/>
      <c r="O82" s="452"/>
      <c r="P82" s="466"/>
    </row>
    <row r="83" spans="1:16" x14ac:dyDescent="0.25">
      <c r="A83" s="37"/>
      <c r="B83" s="465"/>
      <c r="C83" s="559"/>
      <c r="D83" s="559"/>
      <c r="E83" s="281"/>
      <c r="F83" s="312"/>
      <c r="G83" s="312"/>
      <c r="H83" s="452"/>
      <c r="I83" s="452"/>
      <c r="J83" s="452"/>
      <c r="K83" s="452"/>
      <c r="L83" s="452"/>
      <c r="M83" s="452"/>
      <c r="N83" s="452"/>
      <c r="O83" s="452"/>
      <c r="P83" s="466"/>
    </row>
    <row r="84" spans="1:16" x14ac:dyDescent="0.25">
      <c r="A84" s="37"/>
      <c r="B84" s="465"/>
      <c r="C84" s="559"/>
      <c r="D84" s="559"/>
      <c r="E84" s="281"/>
      <c r="F84" s="312"/>
      <c r="G84" s="312"/>
      <c r="H84" s="452"/>
      <c r="I84" s="452"/>
      <c r="J84" s="452"/>
      <c r="K84" s="452"/>
      <c r="L84" s="452"/>
      <c r="M84" s="452"/>
      <c r="N84" s="452"/>
      <c r="O84" s="452"/>
      <c r="P84" s="466"/>
    </row>
    <row r="85" spans="1:16" x14ac:dyDescent="0.25">
      <c r="A85" s="37"/>
      <c r="B85" s="465"/>
      <c r="C85" s="559"/>
      <c r="D85" s="559"/>
      <c r="E85" s="281"/>
      <c r="F85" s="312"/>
      <c r="G85" s="312"/>
      <c r="H85" s="452"/>
      <c r="I85" s="452"/>
      <c r="J85" s="452"/>
      <c r="K85" s="452"/>
      <c r="L85" s="452"/>
      <c r="M85" s="452"/>
      <c r="N85" s="452"/>
      <c r="O85" s="452"/>
      <c r="P85" s="466"/>
    </row>
    <row r="86" spans="1:16" ht="25.5" customHeight="1" x14ac:dyDescent="0.25">
      <c r="A86" s="37"/>
      <c r="B86" s="582" t="s">
        <v>180</v>
      </c>
      <c r="C86" s="572"/>
      <c r="D86" s="572"/>
      <c r="E86" s="572"/>
      <c r="F86" s="572"/>
      <c r="G86" s="572"/>
      <c r="H86" s="572"/>
      <c r="I86" s="572"/>
      <c r="J86" s="572"/>
      <c r="K86" s="572"/>
      <c r="L86" s="572"/>
      <c r="M86" s="572"/>
      <c r="N86" s="572"/>
      <c r="O86" s="572"/>
      <c r="P86" s="583"/>
    </row>
    <row r="87" spans="1:16" x14ac:dyDescent="0.25">
      <c r="A87" s="37"/>
      <c r="B87" s="465">
        <v>33</v>
      </c>
      <c r="C87" s="450" t="s">
        <v>181</v>
      </c>
      <c r="D87" s="266" t="s">
        <v>34</v>
      </c>
      <c r="E87" s="453"/>
      <c r="F87" s="312"/>
      <c r="G87" s="312"/>
      <c r="H87" s="458"/>
      <c r="I87" s="458"/>
      <c r="J87" s="458"/>
      <c r="K87" s="458"/>
      <c r="L87" s="458"/>
      <c r="M87" s="458"/>
      <c r="N87" s="458"/>
      <c r="O87" s="458"/>
      <c r="P87" s="466">
        <f t="shared" ref="P87:P108" si="1">SUM(H87:O87)</f>
        <v>0</v>
      </c>
    </row>
    <row r="88" spans="1:16" x14ac:dyDescent="0.25">
      <c r="A88" s="37"/>
      <c r="B88" s="465">
        <v>34</v>
      </c>
      <c r="C88" s="450" t="s">
        <v>182</v>
      </c>
      <c r="D88" s="266" t="s">
        <v>34</v>
      </c>
      <c r="E88" s="453"/>
      <c r="F88" s="312"/>
      <c r="G88" s="312"/>
      <c r="H88" s="458"/>
      <c r="I88" s="458"/>
      <c r="J88" s="458"/>
      <c r="K88" s="458"/>
      <c r="L88" s="458"/>
      <c r="M88" s="458"/>
      <c r="N88" s="458"/>
      <c r="O88" s="458"/>
      <c r="P88" s="466">
        <f t="shared" si="1"/>
        <v>0</v>
      </c>
    </row>
    <row r="89" spans="1:16" x14ac:dyDescent="0.25">
      <c r="A89" s="37"/>
      <c r="B89" s="465">
        <v>35</v>
      </c>
      <c r="C89" s="450" t="s">
        <v>183</v>
      </c>
      <c r="D89" s="266" t="s">
        <v>34</v>
      </c>
      <c r="E89" s="453"/>
      <c r="F89" s="312"/>
      <c r="G89" s="312"/>
      <c r="H89" s="458"/>
      <c r="I89" s="458"/>
      <c r="J89" s="458"/>
      <c r="K89" s="458"/>
      <c r="L89" s="458"/>
      <c r="M89" s="458"/>
      <c r="N89" s="458"/>
      <c r="O89" s="458"/>
      <c r="P89" s="466">
        <f t="shared" si="1"/>
        <v>0</v>
      </c>
    </row>
    <row r="90" spans="1:16" x14ac:dyDescent="0.25">
      <c r="A90" s="37"/>
      <c r="B90" s="467" t="s">
        <v>259</v>
      </c>
      <c r="C90" s="450"/>
      <c r="D90" s="266" t="s">
        <v>254</v>
      </c>
      <c r="E90" s="453"/>
      <c r="F90" s="312"/>
      <c r="G90" s="312"/>
      <c r="H90" s="458"/>
      <c r="I90" s="458"/>
      <c r="J90" s="458"/>
      <c r="K90" s="458"/>
      <c r="L90" s="458"/>
      <c r="M90" s="458"/>
      <c r="N90" s="458"/>
      <c r="O90" s="458"/>
      <c r="P90" s="466"/>
    </row>
    <row r="91" spans="1:16" x14ac:dyDescent="0.25">
      <c r="A91" s="37"/>
      <c r="B91" s="465"/>
      <c r="C91" s="559"/>
      <c r="D91" s="559"/>
      <c r="E91" s="281"/>
      <c r="F91" s="312"/>
      <c r="G91" s="312"/>
      <c r="H91" s="458"/>
      <c r="I91" s="458"/>
      <c r="J91" s="458"/>
      <c r="K91" s="458"/>
      <c r="L91" s="458"/>
      <c r="M91" s="458"/>
      <c r="N91" s="458"/>
      <c r="O91" s="458"/>
      <c r="P91" s="466"/>
    </row>
    <row r="92" spans="1:16" x14ac:dyDescent="0.25">
      <c r="A92" s="37"/>
      <c r="B92" s="465"/>
      <c r="C92" s="559"/>
      <c r="D92" s="559"/>
      <c r="E92" s="281"/>
      <c r="F92" s="312"/>
      <c r="G92" s="312"/>
      <c r="H92" s="458"/>
      <c r="I92" s="458"/>
      <c r="J92" s="458"/>
      <c r="K92" s="458"/>
      <c r="L92" s="458"/>
      <c r="M92" s="458"/>
      <c r="N92" s="458"/>
      <c r="O92" s="458"/>
      <c r="P92" s="466"/>
    </row>
    <row r="93" spans="1:16" x14ac:dyDescent="0.25">
      <c r="A93" s="37"/>
      <c r="B93" s="465"/>
      <c r="C93" s="559"/>
      <c r="D93" s="559"/>
      <c r="E93" s="281"/>
      <c r="F93" s="312"/>
      <c r="G93" s="312"/>
      <c r="H93" s="458"/>
      <c r="I93" s="458"/>
      <c r="J93" s="458"/>
      <c r="K93" s="458"/>
      <c r="L93" s="458"/>
      <c r="M93" s="458"/>
      <c r="N93" s="458"/>
      <c r="O93" s="458"/>
      <c r="P93" s="466"/>
    </row>
    <row r="94" spans="1:16" ht="24" customHeight="1" x14ac:dyDescent="0.25">
      <c r="A94" s="37"/>
      <c r="B94" s="582" t="s">
        <v>184</v>
      </c>
      <c r="C94" s="572"/>
      <c r="D94" s="572"/>
      <c r="E94" s="572"/>
      <c r="F94" s="572"/>
      <c r="G94" s="572"/>
      <c r="H94" s="572"/>
      <c r="I94" s="572"/>
      <c r="J94" s="572"/>
      <c r="K94" s="572"/>
      <c r="L94" s="572"/>
      <c r="M94" s="572"/>
      <c r="N94" s="572"/>
      <c r="O94" s="572"/>
      <c r="P94" s="583"/>
    </row>
    <row r="95" spans="1:16" ht="42.75" x14ac:dyDescent="0.25">
      <c r="A95" s="37"/>
      <c r="B95" s="465">
        <v>36</v>
      </c>
      <c r="C95" s="450" t="s">
        <v>185</v>
      </c>
      <c r="D95" s="266" t="s">
        <v>34</v>
      </c>
      <c r="E95" s="453"/>
      <c r="F95" s="312"/>
      <c r="G95" s="312"/>
      <c r="H95" s="458"/>
      <c r="I95" s="458"/>
      <c r="J95" s="458"/>
      <c r="K95" s="458"/>
      <c r="L95" s="458"/>
      <c r="M95" s="458"/>
      <c r="N95" s="458"/>
      <c r="O95" s="458"/>
      <c r="P95" s="466">
        <f t="shared" si="1"/>
        <v>0</v>
      </c>
    </row>
    <row r="96" spans="1:16" ht="28.5" x14ac:dyDescent="0.25">
      <c r="A96" s="37"/>
      <c r="B96" s="465">
        <v>37</v>
      </c>
      <c r="C96" s="450" t="s">
        <v>186</v>
      </c>
      <c r="D96" s="266" t="s">
        <v>34</v>
      </c>
      <c r="E96" s="453"/>
      <c r="F96" s="312"/>
      <c r="G96" s="312"/>
      <c r="H96" s="458"/>
      <c r="I96" s="458"/>
      <c r="J96" s="458"/>
      <c r="K96" s="458"/>
      <c r="L96" s="458"/>
      <c r="M96" s="458"/>
      <c r="N96" s="458"/>
      <c r="O96" s="458"/>
      <c r="P96" s="466">
        <f t="shared" si="1"/>
        <v>0</v>
      </c>
    </row>
    <row r="97" spans="1:16" x14ac:dyDescent="0.25">
      <c r="A97" s="37"/>
      <c r="B97" s="465">
        <v>38</v>
      </c>
      <c r="C97" s="450" t="s">
        <v>187</v>
      </c>
      <c r="D97" s="266" t="s">
        <v>34</v>
      </c>
      <c r="E97" s="453"/>
      <c r="F97" s="312"/>
      <c r="G97" s="312"/>
      <c r="H97" s="458"/>
      <c r="I97" s="458"/>
      <c r="J97" s="458"/>
      <c r="K97" s="458"/>
      <c r="L97" s="458"/>
      <c r="M97" s="458"/>
      <c r="N97" s="458"/>
      <c r="O97" s="458"/>
      <c r="P97" s="466">
        <f t="shared" si="1"/>
        <v>0</v>
      </c>
    </row>
    <row r="98" spans="1:16" ht="28.5" x14ac:dyDescent="0.25">
      <c r="A98" s="37"/>
      <c r="B98" s="465">
        <v>39</v>
      </c>
      <c r="C98" s="450" t="s">
        <v>188</v>
      </c>
      <c r="D98" s="266" t="s">
        <v>34</v>
      </c>
      <c r="E98" s="453"/>
      <c r="F98" s="312"/>
      <c r="G98" s="312"/>
      <c r="H98" s="458"/>
      <c r="I98" s="458"/>
      <c r="J98" s="458"/>
      <c r="K98" s="458"/>
      <c r="L98" s="458"/>
      <c r="M98" s="458"/>
      <c r="N98" s="458"/>
      <c r="O98" s="458"/>
      <c r="P98" s="466">
        <f t="shared" si="1"/>
        <v>0</v>
      </c>
    </row>
    <row r="99" spans="1:16" ht="28.5" x14ac:dyDescent="0.25">
      <c r="A99" s="37"/>
      <c r="B99" s="465">
        <v>40</v>
      </c>
      <c r="C99" s="450" t="s">
        <v>189</v>
      </c>
      <c r="D99" s="266" t="s">
        <v>34</v>
      </c>
      <c r="E99" s="453"/>
      <c r="F99" s="312"/>
      <c r="G99" s="312"/>
      <c r="H99" s="458"/>
      <c r="I99" s="458"/>
      <c r="J99" s="458"/>
      <c r="K99" s="458"/>
      <c r="L99" s="458"/>
      <c r="M99" s="458"/>
      <c r="N99" s="458"/>
      <c r="O99" s="458"/>
      <c r="P99" s="466">
        <f t="shared" si="1"/>
        <v>0</v>
      </c>
    </row>
    <row r="100" spans="1:16" ht="28.5" x14ac:dyDescent="0.25">
      <c r="A100" s="37"/>
      <c r="B100" s="465">
        <v>41</v>
      </c>
      <c r="C100" s="450" t="s">
        <v>190</v>
      </c>
      <c r="D100" s="266" t="s">
        <v>34</v>
      </c>
      <c r="E100" s="453"/>
      <c r="F100" s="312"/>
      <c r="G100" s="312"/>
      <c r="H100" s="458"/>
      <c r="I100" s="458"/>
      <c r="J100" s="458"/>
      <c r="K100" s="458"/>
      <c r="L100" s="458"/>
      <c r="M100" s="458"/>
      <c r="N100" s="458"/>
      <c r="O100" s="458"/>
      <c r="P100" s="466">
        <f t="shared" si="1"/>
        <v>0</v>
      </c>
    </row>
    <row r="101" spans="1:16" ht="28.5" x14ac:dyDescent="0.25">
      <c r="A101" s="37"/>
      <c r="B101" s="465">
        <v>42</v>
      </c>
      <c r="C101" s="450" t="s">
        <v>191</v>
      </c>
      <c r="D101" s="266" t="s">
        <v>34</v>
      </c>
      <c r="E101" s="453"/>
      <c r="F101" s="312"/>
      <c r="G101" s="312"/>
      <c r="H101" s="458"/>
      <c r="I101" s="458"/>
      <c r="J101" s="458"/>
      <c r="K101" s="458"/>
      <c r="L101" s="458"/>
      <c r="M101" s="458"/>
      <c r="N101" s="458"/>
      <c r="O101" s="458"/>
      <c r="P101" s="466">
        <f t="shared" si="1"/>
        <v>0</v>
      </c>
    </row>
    <row r="102" spans="1:16" x14ac:dyDescent="0.25">
      <c r="A102" s="37"/>
      <c r="B102" s="465">
        <v>43</v>
      </c>
      <c r="C102" s="450" t="s">
        <v>192</v>
      </c>
      <c r="D102" s="266" t="s">
        <v>34</v>
      </c>
      <c r="E102" s="453"/>
      <c r="F102" s="312"/>
      <c r="G102" s="312"/>
      <c r="H102" s="458"/>
      <c r="I102" s="458"/>
      <c r="J102" s="458"/>
      <c r="K102" s="458"/>
      <c r="L102" s="458"/>
      <c r="M102" s="458"/>
      <c r="N102" s="458"/>
      <c r="O102" s="458"/>
      <c r="P102" s="466">
        <f t="shared" si="1"/>
        <v>0</v>
      </c>
    </row>
    <row r="103" spans="1:16" ht="42.75" x14ac:dyDescent="0.25">
      <c r="A103" s="37"/>
      <c r="B103" s="465">
        <v>44</v>
      </c>
      <c r="C103" s="450" t="s">
        <v>193</v>
      </c>
      <c r="D103" s="266" t="s">
        <v>34</v>
      </c>
      <c r="E103" s="453"/>
      <c r="F103" s="312"/>
      <c r="G103" s="312"/>
      <c r="H103" s="458"/>
      <c r="I103" s="458"/>
      <c r="J103" s="458"/>
      <c r="K103" s="458"/>
      <c r="L103" s="458"/>
      <c r="M103" s="458"/>
      <c r="N103" s="458"/>
      <c r="O103" s="458"/>
      <c r="P103" s="466">
        <f t="shared" si="1"/>
        <v>0</v>
      </c>
    </row>
    <row r="104" spans="1:16" ht="28.5" x14ac:dyDescent="0.25">
      <c r="A104" s="37"/>
      <c r="B104" s="465">
        <v>45</v>
      </c>
      <c r="C104" s="450" t="s">
        <v>194</v>
      </c>
      <c r="D104" s="266" t="s">
        <v>34</v>
      </c>
      <c r="E104" s="453"/>
      <c r="F104" s="312"/>
      <c r="G104" s="312"/>
      <c r="H104" s="458"/>
      <c r="I104" s="458"/>
      <c r="J104" s="458"/>
      <c r="K104" s="458"/>
      <c r="L104" s="458"/>
      <c r="M104" s="458"/>
      <c r="N104" s="458"/>
      <c r="O104" s="458"/>
      <c r="P104" s="466">
        <f t="shared" si="1"/>
        <v>0</v>
      </c>
    </row>
    <row r="105" spans="1:16" ht="28.5" x14ac:dyDescent="0.25">
      <c r="A105" s="37"/>
      <c r="B105" s="465">
        <v>46</v>
      </c>
      <c r="C105" s="450" t="s">
        <v>195</v>
      </c>
      <c r="D105" s="266" t="s">
        <v>34</v>
      </c>
      <c r="E105" s="453"/>
      <c r="F105" s="312"/>
      <c r="G105" s="312"/>
      <c r="H105" s="458"/>
      <c r="I105" s="458"/>
      <c r="J105" s="458"/>
      <c r="K105" s="458"/>
      <c r="L105" s="458"/>
      <c r="M105" s="458"/>
      <c r="N105" s="458"/>
      <c r="O105" s="458"/>
      <c r="P105" s="466">
        <f t="shared" si="1"/>
        <v>0</v>
      </c>
    </row>
    <row r="106" spans="1:16" ht="28.5" x14ac:dyDescent="0.25">
      <c r="A106" s="37"/>
      <c r="B106" s="465">
        <v>47</v>
      </c>
      <c r="C106" s="450" t="s">
        <v>196</v>
      </c>
      <c r="D106" s="266" t="s">
        <v>34</v>
      </c>
      <c r="E106" s="453"/>
      <c r="F106" s="312"/>
      <c r="G106" s="312"/>
      <c r="H106" s="458"/>
      <c r="I106" s="458"/>
      <c r="J106" s="458"/>
      <c r="K106" s="458"/>
      <c r="L106" s="458"/>
      <c r="M106" s="458"/>
      <c r="N106" s="458"/>
      <c r="O106" s="458"/>
      <c r="P106" s="466">
        <f t="shared" si="1"/>
        <v>0</v>
      </c>
    </row>
    <row r="107" spans="1:16" ht="28.5" x14ac:dyDescent="0.25">
      <c r="A107" s="37"/>
      <c r="B107" s="465">
        <v>48</v>
      </c>
      <c r="C107" s="450" t="s">
        <v>197</v>
      </c>
      <c r="D107" s="266" t="s">
        <v>34</v>
      </c>
      <c r="E107" s="453"/>
      <c r="F107" s="312"/>
      <c r="G107" s="312"/>
      <c r="H107" s="458"/>
      <c r="I107" s="458"/>
      <c r="J107" s="458"/>
      <c r="K107" s="458"/>
      <c r="L107" s="458"/>
      <c r="M107" s="458"/>
      <c r="N107" s="458"/>
      <c r="O107" s="458"/>
      <c r="P107" s="466">
        <f t="shared" si="1"/>
        <v>0</v>
      </c>
    </row>
    <row r="108" spans="1:16" ht="28.5" x14ac:dyDescent="0.25">
      <c r="A108" s="37"/>
      <c r="B108" s="465">
        <v>49</v>
      </c>
      <c r="C108" s="450" t="s">
        <v>198</v>
      </c>
      <c r="D108" s="266" t="s">
        <v>34</v>
      </c>
      <c r="E108" s="453"/>
      <c r="F108" s="312"/>
      <c r="G108" s="312"/>
      <c r="H108" s="458"/>
      <c r="I108" s="458"/>
      <c r="J108" s="458"/>
      <c r="K108" s="458"/>
      <c r="L108" s="458"/>
      <c r="M108" s="458"/>
      <c r="N108" s="458"/>
      <c r="O108" s="458"/>
      <c r="P108" s="466">
        <f t="shared" si="1"/>
        <v>0</v>
      </c>
    </row>
    <row r="109" spans="1:16" x14ac:dyDescent="0.25">
      <c r="A109" s="37"/>
      <c r="B109" s="467" t="s">
        <v>259</v>
      </c>
      <c r="C109" s="450"/>
      <c r="D109" s="266" t="s">
        <v>254</v>
      </c>
      <c r="E109" s="453"/>
      <c r="F109" s="312"/>
      <c r="G109" s="312"/>
      <c r="H109" s="458"/>
      <c r="I109" s="458"/>
      <c r="J109" s="458"/>
      <c r="K109" s="458"/>
      <c r="L109" s="458"/>
      <c r="M109" s="458"/>
      <c r="N109" s="458"/>
      <c r="O109" s="458"/>
      <c r="P109" s="466"/>
    </row>
    <row r="110" spans="1:16" x14ac:dyDescent="0.25">
      <c r="A110" s="37"/>
      <c r="B110" s="465"/>
      <c r="C110" s="559"/>
      <c r="D110" s="559"/>
      <c r="E110" s="281"/>
      <c r="F110" s="312"/>
      <c r="G110" s="312"/>
      <c r="H110" s="458"/>
      <c r="I110" s="458"/>
      <c r="J110" s="458"/>
      <c r="K110" s="458"/>
      <c r="L110" s="458"/>
      <c r="M110" s="458"/>
      <c r="N110" s="458"/>
      <c r="O110" s="458"/>
      <c r="P110" s="466"/>
    </row>
    <row r="111" spans="1:16" x14ac:dyDescent="0.25">
      <c r="A111" s="37"/>
      <c r="B111" s="465"/>
      <c r="C111" s="559"/>
      <c r="D111" s="559"/>
      <c r="E111" s="281"/>
      <c r="F111" s="312"/>
      <c r="G111" s="312"/>
      <c r="H111" s="458"/>
      <c r="I111" s="458"/>
      <c r="J111" s="458"/>
      <c r="K111" s="458"/>
      <c r="L111" s="458"/>
      <c r="M111" s="458"/>
      <c r="N111" s="458"/>
      <c r="O111" s="458"/>
      <c r="P111" s="466"/>
    </row>
    <row r="112" spans="1:16" x14ac:dyDescent="0.25">
      <c r="A112" s="37"/>
      <c r="B112" s="471"/>
      <c r="C112" s="559"/>
      <c r="D112" s="559"/>
      <c r="E112" s="281"/>
      <c r="F112" s="439"/>
      <c r="G112" s="439"/>
      <c r="H112" s="472"/>
      <c r="I112" s="472"/>
      <c r="J112" s="472"/>
      <c r="K112" s="472"/>
      <c r="L112" s="472"/>
      <c r="M112" s="472"/>
      <c r="N112" s="472"/>
      <c r="O112" s="472"/>
      <c r="P112" s="473"/>
    </row>
    <row r="113" spans="2:16" x14ac:dyDescent="0.25">
      <c r="B113" s="388"/>
      <c r="C113" s="573" t="s">
        <v>221</v>
      </c>
      <c r="D113" s="573"/>
      <c r="E113" s="389"/>
      <c r="F113" s="390"/>
      <c r="G113" s="390"/>
      <c r="H113" s="391">
        <f>SUM(F19*H19,F20*H20,F21*H21,F22*H22,F23*H23,F24*H24,F48*H48,F65*H65,F66*H66,F67*H67,F68*H68)</f>
        <v>548213</v>
      </c>
      <c r="I113" s="391">
        <f>SUM(F30*I30,F31*I31,F32*I32,F33*I33,F34*I34,F74*I74,F75*I75,F76*I76,F77*I77,F78*I78,F79*I79,F80*I80,F81*I81,F87*I87,F88*I88,F89*I89)</f>
        <v>520061.60000000003</v>
      </c>
      <c r="J113" s="392"/>
      <c r="K113" s="389"/>
      <c r="L113" s="389"/>
      <c r="M113" s="389"/>
      <c r="N113" s="391"/>
      <c r="O113" s="389"/>
      <c r="P113" s="393">
        <f>SUM(H113:O113)</f>
        <v>1068274.6000000001</v>
      </c>
    </row>
    <row r="114" spans="2:16" x14ac:dyDescent="0.25">
      <c r="B114" s="288"/>
      <c r="C114" s="559" t="s">
        <v>261</v>
      </c>
      <c r="D114" s="559"/>
      <c r="E114" s="282"/>
      <c r="F114" s="280"/>
      <c r="G114" s="280"/>
      <c r="H114" s="282"/>
      <c r="I114" s="282"/>
      <c r="J114" s="283">
        <f>J30*G30*E30+J31*G31*E31</f>
        <v>684</v>
      </c>
      <c r="K114" s="283">
        <v>0</v>
      </c>
      <c r="L114" s="283"/>
      <c r="M114" s="283"/>
      <c r="N114" s="282"/>
      <c r="O114" s="282"/>
      <c r="P114" s="289">
        <f>SUM(H114:O114)</f>
        <v>684</v>
      </c>
    </row>
    <row r="115" spans="2:16" x14ac:dyDescent="0.25">
      <c r="B115" s="288"/>
      <c r="C115" s="559" t="s">
        <v>262</v>
      </c>
      <c r="D115" s="559"/>
      <c r="E115" s="282"/>
      <c r="F115" s="280"/>
      <c r="G115" s="280"/>
      <c r="H115" s="282"/>
      <c r="I115" s="282"/>
      <c r="J115" s="283">
        <f>J114</f>
        <v>684</v>
      </c>
      <c r="K115" s="282">
        <f>K114-(E34*G34*K34)</f>
        <v>0</v>
      </c>
      <c r="L115" s="282"/>
      <c r="M115" s="282"/>
      <c r="N115" s="282"/>
      <c r="O115" s="282"/>
      <c r="P115" s="289"/>
    </row>
    <row r="116" spans="2:16" x14ac:dyDescent="0.25">
      <c r="B116" s="290"/>
      <c r="C116" s="574"/>
      <c r="D116" s="574"/>
      <c r="E116" s="275"/>
      <c r="F116" s="273"/>
      <c r="G116" s="273"/>
      <c r="H116" s="275"/>
      <c r="I116" s="275"/>
      <c r="J116" s="275"/>
      <c r="K116" s="275"/>
      <c r="L116" s="275"/>
      <c r="M116" s="275"/>
      <c r="N116" s="275"/>
      <c r="O116" s="275"/>
      <c r="P116" s="291"/>
    </row>
    <row r="117" spans="2:16" x14ac:dyDescent="0.25">
      <c r="B117" s="290"/>
      <c r="C117" s="274"/>
      <c r="D117" s="275"/>
      <c r="E117" s="275"/>
      <c r="F117" s="273"/>
      <c r="G117" s="273"/>
      <c r="H117" s="275"/>
      <c r="I117" s="275"/>
      <c r="J117" s="275"/>
      <c r="K117" s="275"/>
      <c r="L117" s="275"/>
      <c r="M117" s="275"/>
      <c r="N117" s="275"/>
      <c r="O117" s="275"/>
      <c r="P117" s="291"/>
    </row>
    <row r="118" spans="2:16" x14ac:dyDescent="0.25">
      <c r="B118" s="415"/>
      <c r="C118" s="557" t="s">
        <v>325</v>
      </c>
      <c r="D118" s="557"/>
      <c r="E118" s="266"/>
      <c r="F118" s="277"/>
      <c r="G118" s="266"/>
      <c r="H118" s="278">
        <f>'3.  Distribution Rates'!I33</f>
        <v>8.0666666666666664E-3</v>
      </c>
      <c r="I118" s="278">
        <f>'3.  Distribution Rates'!I34</f>
        <v>4.8666666666666658E-3</v>
      </c>
      <c r="J118" s="278">
        <f>'3.  Distribution Rates'!H35</f>
        <v>1.6342999999999999</v>
      </c>
      <c r="K118" s="278">
        <f>'3.  Distribution Rates'!H36</f>
        <v>6.1537666666666668</v>
      </c>
      <c r="L118" s="278">
        <f>'3.  Distribution Rates'!I37</f>
        <v>11.144</v>
      </c>
      <c r="M118" s="278">
        <f>'3.  Distribution Rates'!I38</f>
        <v>1.9E-3</v>
      </c>
      <c r="N118" s="278">
        <f>'3.  Distribution Rates'!I39</f>
        <v>0.26799999999999996</v>
      </c>
      <c r="O118" s="278"/>
      <c r="P118" s="416"/>
    </row>
    <row r="119" spans="2:16" x14ac:dyDescent="0.25">
      <c r="B119" s="415"/>
      <c r="C119" s="557" t="s">
        <v>228</v>
      </c>
      <c r="D119" s="557"/>
      <c r="E119" s="275"/>
      <c r="F119" s="277"/>
      <c r="G119" s="277"/>
      <c r="H119" s="312">
        <f>'4.  2011-14 LRAM'!H76*'5.  2015 LRAM'!H118</f>
        <v>1800.2267650184187</v>
      </c>
      <c r="I119" s="312">
        <f>'4.  2011-14 LRAM'!I76*'5.  2015 LRAM'!I118</f>
        <v>795.8501666680819</v>
      </c>
      <c r="J119" s="312">
        <f>'4.  2011-14 LRAM'!J76*'5.  2015 LRAM'!J118</f>
        <v>190.12702653958323</v>
      </c>
      <c r="K119" s="312"/>
      <c r="L119" s="312"/>
      <c r="M119" s="312"/>
      <c r="N119" s="312"/>
      <c r="O119" s="266"/>
      <c r="P119" s="292">
        <f>SUM(H119:O119)</f>
        <v>2786.2039582260841</v>
      </c>
    </row>
    <row r="120" spans="2:16" x14ac:dyDescent="0.25">
      <c r="B120" s="415"/>
      <c r="C120" s="557" t="s">
        <v>229</v>
      </c>
      <c r="D120" s="557"/>
      <c r="E120" s="275"/>
      <c r="F120" s="277"/>
      <c r="G120" s="277"/>
      <c r="H120" s="312">
        <f>H118*'4.  2011-14 LRAM'!H154</f>
        <v>1096.3418222995967</v>
      </c>
      <c r="I120" s="312">
        <f>I118*'4.  2011-14 LRAM'!I154</f>
        <v>2246.0492393797681</v>
      </c>
      <c r="J120" s="312">
        <f>J118*'4.  2011-14 LRAM'!J154</f>
        <v>1467.3687774154666</v>
      </c>
      <c r="K120" s="312"/>
      <c r="L120" s="312"/>
      <c r="M120" s="312"/>
      <c r="N120" s="312"/>
      <c r="O120" s="266"/>
      <c r="P120" s="292">
        <f>SUM(H120:O120)</f>
        <v>4809.7598390948315</v>
      </c>
    </row>
    <row r="121" spans="2:16" x14ac:dyDescent="0.25">
      <c r="B121" s="415"/>
      <c r="C121" s="557" t="s">
        <v>230</v>
      </c>
      <c r="D121" s="557"/>
      <c r="E121" s="275"/>
      <c r="F121" s="277"/>
      <c r="G121" s="277"/>
      <c r="H121" s="312">
        <f>'4.  2011-14 LRAM'!H233*'5.  2015 LRAM'!H118</f>
        <v>2127.9691239697181</v>
      </c>
      <c r="I121" s="312">
        <f>'4.  2011-14 LRAM'!I233*'5.  2015 LRAM'!I118</f>
        <v>683.10204228820032</v>
      </c>
      <c r="J121" s="312">
        <f>'4.  2011-14 LRAM'!J233*'5.  2015 LRAM'!J118</f>
        <v>347.15312886379502</v>
      </c>
      <c r="K121" s="312"/>
      <c r="L121" s="312"/>
      <c r="M121" s="312"/>
      <c r="N121" s="312"/>
      <c r="O121" s="266"/>
      <c r="P121" s="292">
        <f t="shared" ref="P121" si="2">SUM(H121:O121)</f>
        <v>3158.2242951217131</v>
      </c>
    </row>
    <row r="122" spans="2:16" x14ac:dyDescent="0.25">
      <c r="B122" s="415"/>
      <c r="C122" s="557" t="s">
        <v>231</v>
      </c>
      <c r="D122" s="557"/>
      <c r="E122" s="275"/>
      <c r="F122" s="277"/>
      <c r="G122" s="277"/>
      <c r="H122" s="312">
        <f>'4.  2011-14 LRAM'!H313*'5.  2015 LRAM'!H118</f>
        <v>4214.1927926823928</v>
      </c>
      <c r="I122" s="312">
        <f>'4.  2011-14 LRAM'!I313*'5.  2015 LRAM'!I118</f>
        <v>1460.3647847988177</v>
      </c>
      <c r="J122" s="312">
        <f>'4.  2011-14 LRAM'!J313*'5.  2015 LRAM'!J118</f>
        <v>408.111699559263</v>
      </c>
      <c r="K122" s="312"/>
      <c r="L122" s="312"/>
      <c r="M122" s="312"/>
      <c r="N122" s="312"/>
      <c r="O122" s="266"/>
      <c r="P122" s="292">
        <f>SUM(H122:O122)</f>
        <v>6082.6692770404734</v>
      </c>
    </row>
    <row r="123" spans="2:16" x14ac:dyDescent="0.25">
      <c r="B123" s="415"/>
      <c r="C123" s="557" t="s">
        <v>232</v>
      </c>
      <c r="D123" s="557"/>
      <c r="E123" s="275"/>
      <c r="F123" s="277"/>
      <c r="G123" s="277"/>
      <c r="H123" s="412">
        <f>H113*H118</f>
        <v>4422.2515333333331</v>
      </c>
      <c r="I123" s="412">
        <f>I113*I118</f>
        <v>2530.966453333333</v>
      </c>
      <c r="J123" s="412">
        <f>J114*J118</f>
        <v>1117.8611999999998</v>
      </c>
      <c r="K123" s="412">
        <f>K114*K118</f>
        <v>0</v>
      </c>
      <c r="L123" s="412">
        <f>L114*L118</f>
        <v>0</v>
      </c>
      <c r="M123" s="412">
        <f>M114*M118</f>
        <v>0</v>
      </c>
      <c r="N123" s="412">
        <f>N113*N118</f>
        <v>0</v>
      </c>
      <c r="O123" s="266"/>
      <c r="P123" s="292">
        <f>SUM(H123:O123)</f>
        <v>8071.0791866666659</v>
      </c>
    </row>
    <row r="124" spans="2:16" x14ac:dyDescent="0.25">
      <c r="B124" s="290"/>
      <c r="C124" s="413" t="s">
        <v>222</v>
      </c>
      <c r="D124" s="275"/>
      <c r="E124" s="275"/>
      <c r="F124" s="273"/>
      <c r="G124" s="273"/>
      <c r="H124" s="279">
        <f>SUM(H119:H123)</f>
        <v>13660.98203730346</v>
      </c>
      <c r="I124" s="279">
        <f t="shared" ref="I124:N124" si="3">SUM(I119:I123)</f>
        <v>7716.3326864682003</v>
      </c>
      <c r="J124" s="279">
        <f t="shared" si="3"/>
        <v>3530.6218323781077</v>
      </c>
      <c r="K124" s="279">
        <f t="shared" si="3"/>
        <v>0</v>
      </c>
      <c r="L124" s="279">
        <f t="shared" si="3"/>
        <v>0</v>
      </c>
      <c r="M124" s="279">
        <f t="shared" si="3"/>
        <v>0</v>
      </c>
      <c r="N124" s="279">
        <f t="shared" si="3"/>
        <v>0</v>
      </c>
      <c r="O124" s="275"/>
      <c r="P124" s="293">
        <f>SUM(P119:P123)</f>
        <v>24907.936556149769</v>
      </c>
    </row>
    <row r="125" spans="2:16" x14ac:dyDescent="0.25">
      <c r="B125" s="290"/>
      <c r="C125" s="413"/>
      <c r="D125" s="275"/>
      <c r="E125" s="275"/>
      <c r="F125" s="273"/>
      <c r="G125" s="273"/>
      <c r="H125" s="279"/>
      <c r="I125" s="279"/>
      <c r="J125" s="279"/>
      <c r="K125" s="279"/>
      <c r="L125" s="279"/>
      <c r="M125" s="279"/>
      <c r="N125" s="279"/>
      <c r="O125" s="275"/>
      <c r="P125" s="293"/>
    </row>
    <row r="126" spans="2:16" x14ac:dyDescent="0.25">
      <c r="B126" s="459"/>
      <c r="C126" s="557" t="s">
        <v>223</v>
      </c>
      <c r="D126" s="557"/>
      <c r="E126" s="451"/>
      <c r="F126" s="162"/>
      <c r="G126" s="162"/>
      <c r="H126" s="312">
        <f>$H$113*'6.  Persistence Rates'!$E$44</f>
        <v>0</v>
      </c>
      <c r="I126" s="312">
        <f>$I$113*'6.  Persistence Rates'!$E$44</f>
        <v>0</v>
      </c>
      <c r="J126" s="312">
        <f>J114*'6.  Persistence Rates'!N$44</f>
        <v>0</v>
      </c>
      <c r="K126" s="312">
        <f>K114*'6.  Persistence Rates'!$N$44</f>
        <v>0</v>
      </c>
      <c r="L126" s="312">
        <f>L114*'6.  Persistence Rates'!$N$44</f>
        <v>0</v>
      </c>
      <c r="M126" s="312">
        <f>M114*'6.  Persistence Rates'!$N$44</f>
        <v>0</v>
      </c>
      <c r="N126" s="312">
        <f>N113*'6.  Persistence Rates'!$E$44</f>
        <v>0</v>
      </c>
      <c r="O126" s="162"/>
      <c r="P126" s="382"/>
    </row>
    <row r="127" spans="2:16" x14ac:dyDescent="0.25">
      <c r="B127" s="459"/>
      <c r="C127" s="557" t="s">
        <v>224</v>
      </c>
      <c r="D127" s="557"/>
      <c r="E127" s="451"/>
      <c r="F127" s="162"/>
      <c r="G127" s="162"/>
      <c r="H127" s="312">
        <f>H113*'6.  Persistence Rates'!F$44</f>
        <v>0</v>
      </c>
      <c r="I127" s="312">
        <f>I113*'6.  Persistence Rates'!F$44</f>
        <v>0</v>
      </c>
      <c r="J127" s="312">
        <f>$J$115*'6.  Persistence Rates'!$O$44</f>
        <v>0</v>
      </c>
      <c r="K127" s="312">
        <f>$K$115*'6.  Persistence Rates'!$O$44</f>
        <v>0</v>
      </c>
      <c r="L127" s="312"/>
      <c r="M127" s="312"/>
      <c r="N127" s="312"/>
      <c r="O127" s="162"/>
      <c r="P127" s="382"/>
    </row>
    <row r="128" spans="2:16" x14ac:dyDescent="0.25">
      <c r="B128" s="459"/>
      <c r="C128" s="557" t="s">
        <v>225</v>
      </c>
      <c r="D128" s="557"/>
      <c r="E128" s="451"/>
      <c r="F128" s="162"/>
      <c r="G128" s="162"/>
      <c r="H128" s="312">
        <f>H113*'6.  Persistence Rates'!G$44</f>
        <v>0</v>
      </c>
      <c r="I128" s="312">
        <f>I113*'6.  Persistence Rates'!G$44</f>
        <v>0</v>
      </c>
      <c r="J128" s="312">
        <f>$J$115*'6.  Persistence Rates'!$P$44</f>
        <v>0</v>
      </c>
      <c r="K128" s="312">
        <f>$K$115*'6.  Persistence Rates'!$P$44</f>
        <v>0</v>
      </c>
      <c r="L128" s="312"/>
      <c r="M128" s="312"/>
      <c r="N128" s="312"/>
      <c r="O128" s="162"/>
      <c r="P128" s="382"/>
    </row>
    <row r="129" spans="2:16" x14ac:dyDescent="0.25">
      <c r="B129" s="459"/>
      <c r="C129" s="557" t="s">
        <v>226</v>
      </c>
      <c r="D129" s="557"/>
      <c r="E129" s="451"/>
      <c r="F129" s="162"/>
      <c r="G129" s="162"/>
      <c r="H129" s="312">
        <f>H113*'6.  Persistence Rates'!H$44</f>
        <v>0</v>
      </c>
      <c r="I129" s="312">
        <f>I113*'6.  Persistence Rates'!H$44</f>
        <v>0</v>
      </c>
      <c r="J129" s="312">
        <f>$J$115*'6.  Persistence Rates'!$Q$44</f>
        <v>0</v>
      </c>
      <c r="K129" s="312">
        <f>$K$115*'6.  Persistence Rates'!$Q$44</f>
        <v>0</v>
      </c>
      <c r="L129" s="312"/>
      <c r="M129" s="312"/>
      <c r="N129" s="312"/>
      <c r="O129" s="162"/>
      <c r="P129" s="382"/>
    </row>
    <row r="130" spans="2:16" x14ac:dyDescent="0.25">
      <c r="B130" s="460"/>
      <c r="C130" s="558" t="s">
        <v>227</v>
      </c>
      <c r="D130" s="558"/>
      <c r="E130" s="461"/>
      <c r="F130" s="354"/>
      <c r="G130" s="354"/>
      <c r="H130" s="312">
        <f>H113*'6.  Persistence Rates'!I$44</f>
        <v>0</v>
      </c>
      <c r="I130" s="312">
        <f>I113*'6.  Persistence Rates'!I$44</f>
        <v>0</v>
      </c>
      <c r="J130" s="312">
        <f>$J$115*'6.  Persistence Rates'!$R$44</f>
        <v>0</v>
      </c>
      <c r="K130" s="312">
        <f>$K$115*'6.  Persistence Rates'!$R$44</f>
        <v>0</v>
      </c>
      <c r="L130" s="312"/>
      <c r="M130" s="312"/>
      <c r="N130" s="312"/>
      <c r="O130" s="354"/>
      <c r="P130" s="434"/>
    </row>
  </sheetData>
  <mergeCells count="67">
    <mergeCell ref="C113:D113"/>
    <mergeCell ref="A1:O1"/>
    <mergeCell ref="D15:D16"/>
    <mergeCell ref="E15:E16"/>
    <mergeCell ref="B62:P62"/>
    <mergeCell ref="E4:P4"/>
    <mergeCell ref="B17:P17"/>
    <mergeCell ref="B15:B16"/>
    <mergeCell ref="C15:C16"/>
    <mergeCell ref="H15:P15"/>
    <mergeCell ref="B2:P2"/>
    <mergeCell ref="E11:F11"/>
    <mergeCell ref="E12:F12"/>
    <mergeCell ref="B18:P18"/>
    <mergeCell ref="B29:P29"/>
    <mergeCell ref="B39:P39"/>
    <mergeCell ref="C130:D130"/>
    <mergeCell ref="C114:D114"/>
    <mergeCell ref="C115:D115"/>
    <mergeCell ref="C123:D123"/>
    <mergeCell ref="C119:D119"/>
    <mergeCell ref="C126:D126"/>
    <mergeCell ref="C127:D127"/>
    <mergeCell ref="C128:D128"/>
    <mergeCell ref="C129:D129"/>
    <mergeCell ref="C116:D116"/>
    <mergeCell ref="C118:D118"/>
    <mergeCell ref="C122:D122"/>
    <mergeCell ref="C121:D121"/>
    <mergeCell ref="C120:D120"/>
    <mergeCell ref="B53:P53"/>
    <mergeCell ref="B64:P64"/>
    <mergeCell ref="B73:P73"/>
    <mergeCell ref="B86:P86"/>
    <mergeCell ref="C83:D83"/>
    <mergeCell ref="C84:D84"/>
    <mergeCell ref="C85:D85"/>
    <mergeCell ref="C70:D70"/>
    <mergeCell ref="C71:D71"/>
    <mergeCell ref="C72:D72"/>
    <mergeCell ref="C59:D59"/>
    <mergeCell ref="C60:D60"/>
    <mergeCell ref="C61:D61"/>
    <mergeCell ref="B94:P94"/>
    <mergeCell ref="C110:D110"/>
    <mergeCell ref="C111:D111"/>
    <mergeCell ref="C112:D112"/>
    <mergeCell ref="C91:D91"/>
    <mergeCell ref="C92:D92"/>
    <mergeCell ref="C93:D93"/>
    <mergeCell ref="C27:D27"/>
    <mergeCell ref="C28:D28"/>
    <mergeCell ref="C52:D52"/>
    <mergeCell ref="C44:D44"/>
    <mergeCell ref="C45:D45"/>
    <mergeCell ref="C46:D46"/>
    <mergeCell ref="C36:D36"/>
    <mergeCell ref="C37:D37"/>
    <mergeCell ref="C38:D38"/>
    <mergeCell ref="B47:P47"/>
    <mergeCell ref="C50:D50"/>
    <mergeCell ref="C51:D51"/>
    <mergeCell ref="E5:P5"/>
    <mergeCell ref="E6:P6"/>
    <mergeCell ref="E7:P7"/>
    <mergeCell ref="E8:P8"/>
    <mergeCell ref="C26:D26"/>
  </mergeCells>
  <pageMargins left="0.7" right="0.7" top="0.75" bottom="0.75" header="0.3" footer="0.3"/>
  <pageSetup orientation="portrait" verticalDpi="0"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R129"/>
  <sheetViews>
    <sheetView zoomScale="90" zoomScaleNormal="90" workbookViewId="0">
      <pane ySplit="16" topLeftCell="A17" activePane="bottomLeft" state="frozen"/>
      <selection pane="bottomLeft" activeCell="B13" sqref="B13:B14"/>
    </sheetView>
  </sheetViews>
  <sheetFormatPr defaultRowHeight="15" outlineLevelRow="1" x14ac:dyDescent="0.25"/>
  <cols>
    <col min="1" max="1" width="6.5703125" style="24" customWidth="1"/>
    <col min="2" max="2" width="5.140625" style="24" customWidth="1"/>
    <col min="3" max="3" width="44.28515625" style="39" customWidth="1"/>
    <col min="4" max="4" width="12.28515625" style="44" customWidth="1"/>
    <col min="5" max="5" width="13.28515625" style="44" customWidth="1"/>
    <col min="6" max="7" width="19.42578125" style="24" customWidth="1"/>
    <col min="8" max="14" width="12.7109375" style="24" customWidth="1"/>
    <col min="15" max="15" width="8.140625" style="24" customWidth="1"/>
    <col min="16" max="16" width="11.28515625" style="24" customWidth="1"/>
    <col min="17" max="17" width="13.140625" style="24" customWidth="1"/>
    <col min="18" max="16384" width="9.140625" style="24"/>
  </cols>
  <sheetData>
    <row r="1" spans="1:18" ht="19.5" customHeight="1" x14ac:dyDescent="0.25"/>
    <row r="2" spans="1:18" ht="18.75" customHeight="1" x14ac:dyDescent="0.3">
      <c r="B2" s="597" t="s">
        <v>266</v>
      </c>
      <c r="C2" s="597"/>
      <c r="D2" s="597"/>
      <c r="E2" s="597"/>
      <c r="F2" s="597"/>
      <c r="G2" s="597"/>
      <c r="H2" s="597"/>
      <c r="I2" s="597"/>
      <c r="J2" s="597"/>
      <c r="K2" s="597"/>
      <c r="L2" s="597"/>
      <c r="M2" s="597"/>
      <c r="N2" s="597"/>
      <c r="O2" s="597"/>
      <c r="P2" s="597"/>
    </row>
    <row r="3" spans="1:18" ht="18.75" customHeight="1" outlineLevel="1" x14ac:dyDescent="0.3">
      <c r="B3" s="66"/>
      <c r="C3" s="181"/>
      <c r="D3" s="66"/>
      <c r="E3" s="66"/>
      <c r="F3" s="66"/>
      <c r="G3" s="66"/>
      <c r="H3" s="66"/>
      <c r="I3" s="66"/>
      <c r="J3" s="66"/>
      <c r="K3" s="66"/>
      <c r="L3" s="66"/>
      <c r="M3" s="66"/>
      <c r="N3" s="66"/>
      <c r="O3" s="66"/>
      <c r="P3" s="66"/>
    </row>
    <row r="4" spans="1:18" ht="35.25" customHeight="1" outlineLevel="1" x14ac:dyDescent="0.3">
      <c r="A4" s="256"/>
      <c r="B4" s="425"/>
      <c r="C4" s="403" t="s">
        <v>404</v>
      </c>
      <c r="D4" s="425"/>
      <c r="E4" s="545" t="s">
        <v>367</v>
      </c>
      <c r="F4" s="545"/>
      <c r="G4" s="545"/>
      <c r="H4" s="545"/>
      <c r="I4" s="545"/>
      <c r="J4" s="545"/>
      <c r="K4" s="545"/>
      <c r="L4" s="545"/>
      <c r="M4" s="545"/>
      <c r="N4" s="545"/>
      <c r="O4" s="545"/>
      <c r="P4" s="545"/>
    </row>
    <row r="5" spans="1:18" ht="18.75" customHeight="1" outlineLevel="1" x14ac:dyDescent="0.3">
      <c r="A5" s="50"/>
      <c r="B5" s="425"/>
      <c r="C5" s="426"/>
      <c r="D5" s="425"/>
      <c r="E5" s="406" t="s">
        <v>361</v>
      </c>
      <c r="F5" s="425"/>
      <c r="G5" s="425"/>
      <c r="H5" s="425"/>
      <c r="I5" s="425"/>
      <c r="J5" s="425"/>
      <c r="K5" s="425"/>
      <c r="L5" s="425"/>
      <c r="M5" s="425"/>
      <c r="N5" s="425"/>
      <c r="O5" s="425"/>
      <c r="P5" s="425"/>
    </row>
    <row r="6" spans="1:18" ht="18.75" customHeight="1" outlineLevel="1" x14ac:dyDescent="0.3">
      <c r="A6" s="50"/>
      <c r="B6" s="425"/>
      <c r="C6" s="426"/>
      <c r="D6" s="425"/>
      <c r="E6" s="406" t="s">
        <v>362</v>
      </c>
      <c r="F6" s="425"/>
      <c r="G6" s="425"/>
      <c r="H6" s="425"/>
      <c r="I6" s="425"/>
      <c r="J6" s="425"/>
      <c r="K6" s="425"/>
      <c r="L6" s="425"/>
      <c r="M6" s="425"/>
      <c r="N6" s="425"/>
      <c r="O6" s="425"/>
      <c r="P6" s="425"/>
    </row>
    <row r="7" spans="1:18" ht="18.75" customHeight="1" outlineLevel="1" x14ac:dyDescent="0.3">
      <c r="A7" s="50"/>
      <c r="B7" s="425"/>
      <c r="C7" s="426"/>
      <c r="D7" s="425"/>
      <c r="E7" s="406" t="s">
        <v>421</v>
      </c>
      <c r="F7" s="425"/>
      <c r="G7" s="425"/>
      <c r="H7" s="425"/>
      <c r="I7" s="425"/>
      <c r="J7" s="425"/>
      <c r="K7" s="425"/>
      <c r="L7" s="425"/>
      <c r="M7" s="425"/>
      <c r="N7" s="425"/>
      <c r="O7" s="425"/>
      <c r="P7" s="425"/>
    </row>
    <row r="8" spans="1:18" ht="18.75" customHeight="1" outlineLevel="1" x14ac:dyDescent="0.3">
      <c r="A8" s="50"/>
      <c r="B8" s="425"/>
      <c r="C8" s="426"/>
      <c r="D8" s="425"/>
      <c r="E8" s="406"/>
      <c r="F8" s="425"/>
      <c r="G8" s="425"/>
      <c r="H8" s="425"/>
      <c r="I8" s="425"/>
      <c r="J8" s="425"/>
      <c r="K8" s="425"/>
      <c r="L8" s="425"/>
      <c r="M8" s="425"/>
      <c r="N8" s="425"/>
      <c r="O8" s="425"/>
      <c r="P8" s="425"/>
    </row>
    <row r="9" spans="1:18" ht="18.75" customHeight="1" outlineLevel="1" x14ac:dyDescent="0.3">
      <c r="A9" s="50"/>
      <c r="B9" s="425"/>
      <c r="C9" s="427" t="s">
        <v>338</v>
      </c>
      <c r="D9" s="425"/>
      <c r="E9" s="605" t="s">
        <v>368</v>
      </c>
      <c r="F9" s="605"/>
      <c r="G9" s="425"/>
      <c r="H9" s="425"/>
      <c r="I9" s="425"/>
      <c r="J9" s="425"/>
      <c r="K9" s="425"/>
      <c r="L9" s="425"/>
      <c r="M9" s="425"/>
      <c r="N9" s="425"/>
      <c r="O9" s="425"/>
      <c r="P9" s="425"/>
      <c r="R9" s="85"/>
    </row>
    <row r="10" spans="1:18" ht="18.75" customHeight="1" outlineLevel="1" x14ac:dyDescent="0.3">
      <c r="A10" s="50"/>
      <c r="B10" s="425"/>
      <c r="C10" s="426"/>
      <c r="D10" s="425"/>
      <c r="E10" s="606" t="s">
        <v>339</v>
      </c>
      <c r="F10" s="606"/>
      <c r="G10" s="425"/>
      <c r="H10" s="425"/>
      <c r="I10" s="425"/>
      <c r="J10" s="425"/>
      <c r="K10" s="425"/>
      <c r="L10" s="425"/>
      <c r="M10" s="425"/>
      <c r="N10" s="425"/>
      <c r="O10" s="425"/>
      <c r="P10" s="425"/>
    </row>
    <row r="11" spans="1:18" ht="18.75" customHeight="1" x14ac:dyDescent="0.3">
      <c r="B11" s="66"/>
      <c r="C11" s="66"/>
      <c r="D11" s="66"/>
      <c r="E11" s="140"/>
      <c r="G11" s="66"/>
      <c r="H11" s="66"/>
      <c r="I11" s="66"/>
      <c r="J11" s="66"/>
      <c r="K11" s="66"/>
      <c r="L11" s="66"/>
      <c r="M11" s="66"/>
      <c r="N11" s="66"/>
      <c r="O11" s="66"/>
      <c r="P11" s="66"/>
    </row>
    <row r="12" spans="1:18" ht="18.75" customHeight="1" x14ac:dyDescent="0.3">
      <c r="B12" s="197" t="s">
        <v>481</v>
      </c>
      <c r="C12" s="66"/>
      <c r="D12" s="66"/>
      <c r="E12" s="174"/>
      <c r="F12" s="66"/>
      <c r="G12" s="66"/>
      <c r="H12" s="66"/>
      <c r="I12" s="66"/>
      <c r="J12" s="66"/>
      <c r="K12" s="66"/>
      <c r="L12" s="66"/>
      <c r="M12" s="66"/>
      <c r="N12" s="66"/>
      <c r="O12" s="66"/>
      <c r="P12" s="66"/>
    </row>
    <row r="13" spans="1:18" ht="45" x14ac:dyDescent="0.25">
      <c r="B13" s="599" t="s">
        <v>59</v>
      </c>
      <c r="C13" s="601" t="s">
        <v>0</v>
      </c>
      <c r="D13" s="601" t="s">
        <v>45</v>
      </c>
      <c r="E13" s="601" t="s">
        <v>205</v>
      </c>
      <c r="F13" s="251" t="s">
        <v>202</v>
      </c>
      <c r="G13" s="251" t="s">
        <v>46</v>
      </c>
      <c r="H13" s="603" t="s">
        <v>60</v>
      </c>
      <c r="I13" s="603"/>
      <c r="J13" s="603"/>
      <c r="K13" s="603"/>
      <c r="L13" s="603"/>
      <c r="M13" s="603"/>
      <c r="N13" s="603"/>
      <c r="O13" s="603"/>
      <c r="P13" s="604"/>
    </row>
    <row r="14" spans="1:18" ht="60" x14ac:dyDescent="0.25">
      <c r="B14" s="600"/>
      <c r="C14" s="602"/>
      <c r="D14" s="602"/>
      <c r="E14" s="602"/>
      <c r="F14" s="474" t="s">
        <v>213</v>
      </c>
      <c r="G14" s="474" t="s">
        <v>214</v>
      </c>
      <c r="H14" s="475" t="s">
        <v>38</v>
      </c>
      <c r="I14" s="475" t="s">
        <v>40</v>
      </c>
      <c r="J14" s="475" t="s">
        <v>109</v>
      </c>
      <c r="K14" s="475" t="s">
        <v>110</v>
      </c>
      <c r="L14" s="475" t="s">
        <v>41</v>
      </c>
      <c r="M14" s="475" t="s">
        <v>42</v>
      </c>
      <c r="N14" s="475" t="s">
        <v>43</v>
      </c>
      <c r="O14" s="475" t="s">
        <v>106</v>
      </c>
      <c r="P14" s="478" t="s">
        <v>35</v>
      </c>
    </row>
    <row r="15" spans="1:18" ht="29.25" customHeight="1" x14ac:dyDescent="0.25">
      <c r="B15" s="587" t="s">
        <v>141</v>
      </c>
      <c r="C15" s="588"/>
      <c r="D15" s="588"/>
      <c r="E15" s="588"/>
      <c r="F15" s="588"/>
      <c r="G15" s="588"/>
      <c r="H15" s="588"/>
      <c r="I15" s="588"/>
      <c r="J15" s="588"/>
      <c r="K15" s="588"/>
      <c r="L15" s="588"/>
      <c r="M15" s="588"/>
      <c r="N15" s="588"/>
      <c r="O15" s="588"/>
      <c r="P15" s="589"/>
    </row>
    <row r="16" spans="1:18" ht="26.25" customHeight="1" x14ac:dyDescent="0.25">
      <c r="A16" s="53"/>
      <c r="B16" s="579" t="s">
        <v>142</v>
      </c>
      <c r="C16" s="580"/>
      <c r="D16" s="580"/>
      <c r="E16" s="580"/>
      <c r="F16" s="580"/>
      <c r="G16" s="580"/>
      <c r="H16" s="580"/>
      <c r="I16" s="580"/>
      <c r="J16" s="580"/>
      <c r="K16" s="580"/>
      <c r="L16" s="580"/>
      <c r="M16" s="580"/>
      <c r="N16" s="580"/>
      <c r="O16" s="580"/>
      <c r="P16" s="581"/>
    </row>
    <row r="17" spans="1:16" x14ac:dyDescent="0.25">
      <c r="A17" s="37"/>
      <c r="B17" s="465">
        <v>1</v>
      </c>
      <c r="C17" s="450" t="s">
        <v>143</v>
      </c>
      <c r="D17" s="266" t="s">
        <v>34</v>
      </c>
      <c r="E17" s="451"/>
      <c r="F17" s="312"/>
      <c r="G17" s="312"/>
      <c r="H17" s="462">
        <v>1</v>
      </c>
      <c r="I17" s="452"/>
      <c r="J17" s="452"/>
      <c r="K17" s="452"/>
      <c r="L17" s="452"/>
      <c r="M17" s="452"/>
      <c r="N17" s="452"/>
      <c r="O17" s="452"/>
      <c r="P17" s="466">
        <f>SUM(H17:O17)</f>
        <v>1</v>
      </c>
    </row>
    <row r="18" spans="1:16" x14ac:dyDescent="0.25">
      <c r="A18" s="8"/>
      <c r="B18" s="465">
        <v>2</v>
      </c>
      <c r="C18" s="450" t="s">
        <v>144</v>
      </c>
      <c r="D18" s="266" t="s">
        <v>34</v>
      </c>
      <c r="E18" s="453"/>
      <c r="F18" s="312"/>
      <c r="G18" s="312"/>
      <c r="H18" s="462">
        <v>1</v>
      </c>
      <c r="I18" s="452"/>
      <c r="J18" s="452"/>
      <c r="K18" s="452"/>
      <c r="L18" s="452"/>
      <c r="M18" s="452"/>
      <c r="N18" s="452"/>
      <c r="O18" s="452"/>
      <c r="P18" s="466">
        <f t="shared" ref="P18:P79" si="0">SUM(H18:O18)</f>
        <v>1</v>
      </c>
    </row>
    <row r="19" spans="1:16" x14ac:dyDescent="0.25">
      <c r="A19" s="37"/>
      <c r="B19" s="465">
        <v>3</v>
      </c>
      <c r="C19" s="450" t="s">
        <v>145</v>
      </c>
      <c r="D19" s="266" t="s">
        <v>34</v>
      </c>
      <c r="E19" s="453"/>
      <c r="F19" s="312"/>
      <c r="G19" s="312"/>
      <c r="H19" s="462">
        <v>1</v>
      </c>
      <c r="I19" s="452"/>
      <c r="J19" s="452"/>
      <c r="K19" s="452"/>
      <c r="L19" s="452"/>
      <c r="M19" s="452"/>
      <c r="N19" s="452"/>
      <c r="O19" s="452"/>
      <c r="P19" s="466">
        <f t="shared" si="0"/>
        <v>1</v>
      </c>
    </row>
    <row r="20" spans="1:16" x14ac:dyDescent="0.25">
      <c r="A20" s="37"/>
      <c r="B20" s="465">
        <v>4</v>
      </c>
      <c r="C20" s="450" t="s">
        <v>146</v>
      </c>
      <c r="D20" s="266" t="s">
        <v>34</v>
      </c>
      <c r="E20" s="453"/>
      <c r="F20" s="312"/>
      <c r="G20" s="312"/>
      <c r="H20" s="462">
        <v>1</v>
      </c>
      <c r="I20" s="452"/>
      <c r="J20" s="452"/>
      <c r="K20" s="452"/>
      <c r="L20" s="452"/>
      <c r="M20" s="452"/>
      <c r="N20" s="452"/>
      <c r="O20" s="452"/>
      <c r="P20" s="466">
        <f t="shared" si="0"/>
        <v>1</v>
      </c>
    </row>
    <row r="21" spans="1:16" x14ac:dyDescent="0.25">
      <c r="A21" s="37"/>
      <c r="B21" s="465">
        <v>5</v>
      </c>
      <c r="C21" s="450" t="s">
        <v>147</v>
      </c>
      <c r="D21" s="266" t="s">
        <v>34</v>
      </c>
      <c r="E21" s="453"/>
      <c r="F21" s="312"/>
      <c r="G21" s="312"/>
      <c r="H21" s="462">
        <v>1</v>
      </c>
      <c r="I21" s="452"/>
      <c r="J21" s="452"/>
      <c r="K21" s="452"/>
      <c r="L21" s="452"/>
      <c r="M21" s="452"/>
      <c r="N21" s="452"/>
      <c r="O21" s="452"/>
      <c r="P21" s="466">
        <f t="shared" si="0"/>
        <v>1</v>
      </c>
    </row>
    <row r="22" spans="1:16" ht="28.5" x14ac:dyDescent="0.25">
      <c r="A22" s="37"/>
      <c r="B22" s="465">
        <v>6</v>
      </c>
      <c r="C22" s="450" t="s">
        <v>148</v>
      </c>
      <c r="D22" s="266" t="s">
        <v>34</v>
      </c>
      <c r="E22" s="453"/>
      <c r="F22" s="312"/>
      <c r="G22" s="312"/>
      <c r="H22" s="462">
        <v>1</v>
      </c>
      <c r="I22" s="452"/>
      <c r="J22" s="452"/>
      <c r="K22" s="452"/>
      <c r="L22" s="452"/>
      <c r="M22" s="452"/>
      <c r="N22" s="452"/>
      <c r="O22" s="452"/>
      <c r="P22" s="466">
        <f t="shared" si="0"/>
        <v>1</v>
      </c>
    </row>
    <row r="23" spans="1:16" x14ac:dyDescent="0.25">
      <c r="A23" s="37"/>
      <c r="B23" s="467" t="s">
        <v>264</v>
      </c>
      <c r="C23" s="450"/>
      <c r="D23" s="266" t="s">
        <v>254</v>
      </c>
      <c r="E23" s="453"/>
      <c r="F23" s="312"/>
      <c r="G23" s="312"/>
      <c r="H23" s="462"/>
      <c r="I23" s="452"/>
      <c r="J23" s="452"/>
      <c r="K23" s="452"/>
      <c r="L23" s="452"/>
      <c r="M23" s="452"/>
      <c r="N23" s="452"/>
      <c r="O23" s="452"/>
      <c r="P23" s="466">
        <f t="shared" si="0"/>
        <v>0</v>
      </c>
    </row>
    <row r="24" spans="1:16" x14ac:dyDescent="0.25">
      <c r="A24" s="37"/>
      <c r="B24" s="465"/>
      <c r="C24" s="559"/>
      <c r="D24" s="559"/>
      <c r="E24" s="281"/>
      <c r="F24" s="312"/>
      <c r="G24" s="312"/>
      <c r="H24" s="462"/>
      <c r="I24" s="452"/>
      <c r="J24" s="452"/>
      <c r="K24" s="452"/>
      <c r="L24" s="452"/>
      <c r="M24" s="452"/>
      <c r="N24" s="452"/>
      <c r="O24" s="452"/>
      <c r="P24" s="466">
        <f t="shared" si="0"/>
        <v>0</v>
      </c>
    </row>
    <row r="25" spans="1:16" x14ac:dyDescent="0.25">
      <c r="A25" s="37"/>
      <c r="B25" s="465"/>
      <c r="C25" s="559"/>
      <c r="D25" s="559"/>
      <c r="E25" s="281"/>
      <c r="F25" s="312"/>
      <c r="G25" s="312"/>
      <c r="H25" s="462"/>
      <c r="I25" s="452"/>
      <c r="J25" s="452"/>
      <c r="K25" s="452"/>
      <c r="L25" s="452"/>
      <c r="M25" s="452"/>
      <c r="N25" s="452"/>
      <c r="O25" s="452"/>
      <c r="P25" s="466">
        <f t="shared" si="0"/>
        <v>0</v>
      </c>
    </row>
    <row r="26" spans="1:16" x14ac:dyDescent="0.25">
      <c r="A26" s="37"/>
      <c r="B26" s="465"/>
      <c r="C26" s="559"/>
      <c r="D26" s="559"/>
      <c r="E26" s="281"/>
      <c r="F26" s="312"/>
      <c r="G26" s="312"/>
      <c r="H26" s="462"/>
      <c r="I26" s="452"/>
      <c r="J26" s="452"/>
      <c r="K26" s="452"/>
      <c r="L26" s="452"/>
      <c r="M26" s="452"/>
      <c r="N26" s="452"/>
      <c r="O26" s="452"/>
      <c r="P26" s="466">
        <f t="shared" si="0"/>
        <v>0</v>
      </c>
    </row>
    <row r="27" spans="1:16" ht="25.5" customHeight="1" x14ac:dyDescent="0.25">
      <c r="A27" s="53"/>
      <c r="B27" s="579" t="s">
        <v>149</v>
      </c>
      <c r="C27" s="580"/>
      <c r="D27" s="580"/>
      <c r="E27" s="580"/>
      <c r="F27" s="580"/>
      <c r="G27" s="580"/>
      <c r="H27" s="580"/>
      <c r="I27" s="580"/>
      <c r="J27" s="580"/>
      <c r="K27" s="580"/>
      <c r="L27" s="580"/>
      <c r="M27" s="580"/>
      <c r="N27" s="580"/>
      <c r="O27" s="580"/>
      <c r="P27" s="581"/>
    </row>
    <row r="28" spans="1:16" x14ac:dyDescent="0.25">
      <c r="A28" s="37"/>
      <c r="B28" s="465">
        <v>7</v>
      </c>
      <c r="C28" s="450" t="s">
        <v>150</v>
      </c>
      <c r="D28" s="266" t="s">
        <v>34</v>
      </c>
      <c r="E28" s="453">
        <v>12</v>
      </c>
      <c r="F28" s="312"/>
      <c r="G28" s="312">
        <v>50</v>
      </c>
      <c r="H28" s="452"/>
      <c r="I28" s="462">
        <v>0.2</v>
      </c>
      <c r="J28" s="462">
        <v>0.5</v>
      </c>
      <c r="K28" s="462">
        <v>0.3</v>
      </c>
      <c r="L28" s="452"/>
      <c r="M28" s="452"/>
      <c r="N28" s="452"/>
      <c r="O28" s="452"/>
      <c r="P28" s="466">
        <f t="shared" si="0"/>
        <v>1</v>
      </c>
    </row>
    <row r="29" spans="1:16" ht="28.5" x14ac:dyDescent="0.25">
      <c r="A29" s="37"/>
      <c r="B29" s="465">
        <v>8</v>
      </c>
      <c r="C29" s="450" t="s">
        <v>151</v>
      </c>
      <c r="D29" s="266" t="s">
        <v>34</v>
      </c>
      <c r="E29" s="453">
        <v>12</v>
      </c>
      <c r="F29" s="312"/>
      <c r="G29" s="312"/>
      <c r="H29" s="452"/>
      <c r="I29" s="462">
        <v>0.8</v>
      </c>
      <c r="J29" s="462">
        <v>0.2</v>
      </c>
      <c r="K29" s="452"/>
      <c r="L29" s="452"/>
      <c r="M29" s="452"/>
      <c r="N29" s="452"/>
      <c r="O29" s="452"/>
      <c r="P29" s="466">
        <f t="shared" si="0"/>
        <v>1</v>
      </c>
    </row>
    <row r="30" spans="1:16" ht="28.5" x14ac:dyDescent="0.25">
      <c r="A30" s="37"/>
      <c r="B30" s="465">
        <v>9</v>
      </c>
      <c r="C30" s="450" t="s">
        <v>152</v>
      </c>
      <c r="D30" s="266" t="s">
        <v>34</v>
      </c>
      <c r="E30" s="453">
        <v>12</v>
      </c>
      <c r="F30" s="312"/>
      <c r="G30" s="312"/>
      <c r="H30" s="452"/>
      <c r="I30" s="462">
        <v>0.5</v>
      </c>
      <c r="J30" s="462">
        <v>0.5</v>
      </c>
      <c r="K30" s="452"/>
      <c r="L30" s="452"/>
      <c r="M30" s="452"/>
      <c r="N30" s="452"/>
      <c r="O30" s="452"/>
      <c r="P30" s="466">
        <f t="shared" si="0"/>
        <v>1</v>
      </c>
    </row>
    <row r="31" spans="1:16" ht="28.5" x14ac:dyDescent="0.25">
      <c r="A31" s="37"/>
      <c r="B31" s="465">
        <v>10</v>
      </c>
      <c r="C31" s="450" t="s">
        <v>153</v>
      </c>
      <c r="D31" s="266" t="s">
        <v>34</v>
      </c>
      <c r="E31" s="453">
        <v>12</v>
      </c>
      <c r="F31" s="312"/>
      <c r="G31" s="312"/>
      <c r="H31" s="452"/>
      <c r="I31" s="462">
        <v>1</v>
      </c>
      <c r="J31" s="452"/>
      <c r="K31" s="452"/>
      <c r="L31" s="452"/>
      <c r="M31" s="452"/>
      <c r="N31" s="452"/>
      <c r="O31" s="452"/>
      <c r="P31" s="466">
        <f t="shared" si="0"/>
        <v>1</v>
      </c>
    </row>
    <row r="32" spans="1:16" ht="28.5" x14ac:dyDescent="0.25">
      <c r="A32" s="37"/>
      <c r="B32" s="465">
        <v>11</v>
      </c>
      <c r="C32" s="450" t="s">
        <v>154</v>
      </c>
      <c r="D32" s="266" t="s">
        <v>34</v>
      </c>
      <c r="E32" s="453">
        <v>3</v>
      </c>
      <c r="F32" s="312"/>
      <c r="G32" s="312"/>
      <c r="H32" s="452"/>
      <c r="I32" s="452"/>
      <c r="J32" s="462">
        <v>0.9</v>
      </c>
      <c r="K32" s="462">
        <v>0.1</v>
      </c>
      <c r="L32" s="452"/>
      <c r="M32" s="452"/>
      <c r="N32" s="452"/>
      <c r="O32" s="452"/>
      <c r="P32" s="466">
        <f t="shared" si="0"/>
        <v>1</v>
      </c>
    </row>
    <row r="33" spans="1:16" x14ac:dyDescent="0.25">
      <c r="A33" s="37"/>
      <c r="B33" s="467" t="s">
        <v>264</v>
      </c>
      <c r="C33" s="450"/>
      <c r="D33" s="266" t="s">
        <v>254</v>
      </c>
      <c r="E33" s="453"/>
      <c r="F33" s="312"/>
      <c r="G33" s="312"/>
      <c r="H33" s="452"/>
      <c r="I33" s="452"/>
      <c r="J33" s="452"/>
      <c r="K33" s="452"/>
      <c r="L33" s="452"/>
      <c r="M33" s="452"/>
      <c r="N33" s="452"/>
      <c r="O33" s="452"/>
      <c r="P33" s="466">
        <f t="shared" si="0"/>
        <v>0</v>
      </c>
    </row>
    <row r="34" spans="1:16" x14ac:dyDescent="0.25">
      <c r="A34" s="37"/>
      <c r="B34" s="465"/>
      <c r="C34" s="559"/>
      <c r="D34" s="559"/>
      <c r="E34" s="281"/>
      <c r="F34" s="312"/>
      <c r="G34" s="312"/>
      <c r="H34" s="452"/>
      <c r="I34" s="452"/>
      <c r="J34" s="452"/>
      <c r="K34" s="452"/>
      <c r="L34" s="452"/>
      <c r="M34" s="452"/>
      <c r="N34" s="452"/>
      <c r="O34" s="452"/>
      <c r="P34" s="466">
        <f t="shared" si="0"/>
        <v>0</v>
      </c>
    </row>
    <row r="35" spans="1:16" x14ac:dyDescent="0.25">
      <c r="A35" s="37"/>
      <c r="B35" s="465"/>
      <c r="C35" s="559"/>
      <c r="D35" s="559"/>
      <c r="E35" s="281"/>
      <c r="F35" s="312"/>
      <c r="G35" s="312"/>
      <c r="H35" s="452"/>
      <c r="I35" s="452"/>
      <c r="J35" s="452"/>
      <c r="K35" s="452"/>
      <c r="L35" s="452"/>
      <c r="M35" s="452"/>
      <c r="N35" s="452"/>
      <c r="O35" s="452"/>
      <c r="P35" s="466">
        <f t="shared" si="0"/>
        <v>0</v>
      </c>
    </row>
    <row r="36" spans="1:16" x14ac:dyDescent="0.25">
      <c r="A36" s="37"/>
      <c r="B36" s="465"/>
      <c r="C36" s="559"/>
      <c r="D36" s="559"/>
      <c r="E36" s="281"/>
      <c r="F36" s="312"/>
      <c r="G36" s="312"/>
      <c r="H36" s="452"/>
      <c r="I36" s="452"/>
      <c r="J36" s="452"/>
      <c r="K36" s="452"/>
      <c r="L36" s="452"/>
      <c r="M36" s="452"/>
      <c r="N36" s="452"/>
      <c r="O36" s="452"/>
      <c r="P36" s="466">
        <f t="shared" si="0"/>
        <v>0</v>
      </c>
    </row>
    <row r="37" spans="1:16" ht="26.25" customHeight="1" x14ac:dyDescent="0.25">
      <c r="A37" s="53"/>
      <c r="B37" s="579" t="s">
        <v>11</v>
      </c>
      <c r="C37" s="580"/>
      <c r="D37" s="580"/>
      <c r="E37" s="580"/>
      <c r="F37" s="580"/>
      <c r="G37" s="580"/>
      <c r="H37" s="580"/>
      <c r="I37" s="580"/>
      <c r="J37" s="580"/>
      <c r="K37" s="580"/>
      <c r="L37" s="580"/>
      <c r="M37" s="580"/>
      <c r="N37" s="580"/>
      <c r="O37" s="580"/>
      <c r="P37" s="581"/>
    </row>
    <row r="38" spans="1:16" ht="28.5" x14ac:dyDescent="0.25">
      <c r="A38" s="37"/>
      <c r="B38" s="465">
        <v>12</v>
      </c>
      <c r="C38" s="450" t="s">
        <v>155</v>
      </c>
      <c r="D38" s="266" t="s">
        <v>34</v>
      </c>
      <c r="E38" s="453">
        <v>12</v>
      </c>
      <c r="F38" s="312"/>
      <c r="G38" s="312"/>
      <c r="H38" s="452"/>
      <c r="I38" s="452"/>
      <c r="J38" s="462">
        <v>1</v>
      </c>
      <c r="K38" s="452"/>
      <c r="L38" s="452"/>
      <c r="M38" s="452"/>
      <c r="N38" s="452"/>
      <c r="O38" s="452"/>
      <c r="P38" s="466">
        <f t="shared" si="0"/>
        <v>1</v>
      </c>
    </row>
    <row r="39" spans="1:16" ht="28.5" x14ac:dyDescent="0.25">
      <c r="A39" s="37"/>
      <c r="B39" s="465">
        <v>13</v>
      </c>
      <c r="C39" s="450" t="s">
        <v>156</v>
      </c>
      <c r="D39" s="266" t="s">
        <v>34</v>
      </c>
      <c r="E39" s="453">
        <v>12</v>
      </c>
      <c r="F39" s="312"/>
      <c r="G39" s="312"/>
      <c r="H39" s="452"/>
      <c r="I39" s="452"/>
      <c r="J39" s="462">
        <v>1</v>
      </c>
      <c r="K39" s="452"/>
      <c r="L39" s="452"/>
      <c r="M39" s="452"/>
      <c r="N39" s="452"/>
      <c r="O39" s="452"/>
      <c r="P39" s="466">
        <f t="shared" si="0"/>
        <v>1</v>
      </c>
    </row>
    <row r="40" spans="1:16" ht="28.5" x14ac:dyDescent="0.25">
      <c r="A40" s="37"/>
      <c r="B40" s="465">
        <v>14</v>
      </c>
      <c r="C40" s="450" t="s">
        <v>157</v>
      </c>
      <c r="D40" s="266" t="s">
        <v>34</v>
      </c>
      <c r="E40" s="453">
        <v>12</v>
      </c>
      <c r="F40" s="312"/>
      <c r="G40" s="312"/>
      <c r="H40" s="452"/>
      <c r="I40" s="452"/>
      <c r="J40" s="462">
        <v>1</v>
      </c>
      <c r="K40" s="452"/>
      <c r="L40" s="452"/>
      <c r="M40" s="452"/>
      <c r="N40" s="452"/>
      <c r="O40" s="452"/>
      <c r="P40" s="466">
        <f t="shared" si="0"/>
        <v>1</v>
      </c>
    </row>
    <row r="41" spans="1:16" x14ac:dyDescent="0.25">
      <c r="A41" s="37"/>
      <c r="B41" s="467" t="s">
        <v>264</v>
      </c>
      <c r="C41" s="450"/>
      <c r="D41" s="266" t="s">
        <v>254</v>
      </c>
      <c r="E41" s="453"/>
      <c r="F41" s="312"/>
      <c r="G41" s="312"/>
      <c r="H41" s="452"/>
      <c r="I41" s="452"/>
      <c r="J41" s="452"/>
      <c r="K41" s="452"/>
      <c r="L41" s="452"/>
      <c r="M41" s="452"/>
      <c r="N41" s="452"/>
      <c r="O41" s="452"/>
      <c r="P41" s="466">
        <f t="shared" si="0"/>
        <v>0</v>
      </c>
    </row>
    <row r="42" spans="1:16" x14ac:dyDescent="0.25">
      <c r="A42" s="37"/>
      <c r="B42" s="465"/>
      <c r="C42" s="559"/>
      <c r="D42" s="559"/>
      <c r="E42" s="281"/>
      <c r="F42" s="312"/>
      <c r="G42" s="312"/>
      <c r="H42" s="452"/>
      <c r="I42" s="452"/>
      <c r="J42" s="452"/>
      <c r="K42" s="452"/>
      <c r="L42" s="452"/>
      <c r="M42" s="452"/>
      <c r="N42" s="452"/>
      <c r="O42" s="452"/>
      <c r="P42" s="466">
        <f t="shared" si="0"/>
        <v>0</v>
      </c>
    </row>
    <row r="43" spans="1:16" x14ac:dyDescent="0.25">
      <c r="A43" s="37"/>
      <c r="B43" s="465"/>
      <c r="C43" s="559"/>
      <c r="D43" s="559"/>
      <c r="E43" s="281"/>
      <c r="F43" s="312"/>
      <c r="G43" s="312"/>
      <c r="H43" s="452"/>
      <c r="I43" s="452"/>
      <c r="J43" s="452"/>
      <c r="K43" s="452"/>
      <c r="L43" s="452"/>
      <c r="M43" s="452"/>
      <c r="N43" s="452"/>
      <c r="O43" s="452"/>
      <c r="P43" s="466">
        <f t="shared" si="0"/>
        <v>0</v>
      </c>
    </row>
    <row r="44" spans="1:16" x14ac:dyDescent="0.25">
      <c r="A44" s="37"/>
      <c r="B44" s="465"/>
      <c r="C44" s="559"/>
      <c r="D44" s="559"/>
      <c r="E44" s="281"/>
      <c r="F44" s="312"/>
      <c r="G44" s="312"/>
      <c r="H44" s="452"/>
      <c r="I44" s="452"/>
      <c r="J44" s="452"/>
      <c r="K44" s="452"/>
      <c r="L44" s="452"/>
      <c r="M44" s="452"/>
      <c r="N44" s="452"/>
      <c r="O44" s="452"/>
      <c r="P44" s="466">
        <f t="shared" si="0"/>
        <v>0</v>
      </c>
    </row>
    <row r="45" spans="1:16" ht="24" customHeight="1" x14ac:dyDescent="0.25">
      <c r="A45" s="53"/>
      <c r="B45" s="579" t="s">
        <v>158</v>
      </c>
      <c r="C45" s="580"/>
      <c r="D45" s="580"/>
      <c r="E45" s="580"/>
      <c r="F45" s="580"/>
      <c r="G45" s="580"/>
      <c r="H45" s="580"/>
      <c r="I45" s="580"/>
      <c r="J45" s="580"/>
      <c r="K45" s="580"/>
      <c r="L45" s="580"/>
      <c r="M45" s="580"/>
      <c r="N45" s="580"/>
      <c r="O45" s="580"/>
      <c r="P45" s="581"/>
    </row>
    <row r="46" spans="1:16" x14ac:dyDescent="0.25">
      <c r="A46" s="37"/>
      <c r="B46" s="465">
        <v>15</v>
      </c>
      <c r="C46" s="450" t="s">
        <v>159</v>
      </c>
      <c r="D46" s="266" t="s">
        <v>34</v>
      </c>
      <c r="E46" s="453"/>
      <c r="F46" s="312"/>
      <c r="G46" s="312"/>
      <c r="H46" s="462">
        <v>1</v>
      </c>
      <c r="I46" s="452"/>
      <c r="J46" s="452"/>
      <c r="K46" s="452"/>
      <c r="L46" s="452"/>
      <c r="M46" s="452"/>
      <c r="N46" s="452"/>
      <c r="O46" s="452"/>
      <c r="P46" s="466">
        <f t="shared" si="0"/>
        <v>1</v>
      </c>
    </row>
    <row r="47" spans="1:16" x14ac:dyDescent="0.25">
      <c r="A47" s="37"/>
      <c r="B47" s="467" t="s">
        <v>264</v>
      </c>
      <c r="C47" s="450"/>
      <c r="D47" s="266" t="s">
        <v>254</v>
      </c>
      <c r="E47" s="453"/>
      <c r="F47" s="312"/>
      <c r="G47" s="312"/>
      <c r="H47" s="462"/>
      <c r="I47" s="452"/>
      <c r="J47" s="452"/>
      <c r="K47" s="452"/>
      <c r="L47" s="452"/>
      <c r="M47" s="452"/>
      <c r="N47" s="452"/>
      <c r="O47" s="452"/>
      <c r="P47" s="466">
        <f t="shared" si="0"/>
        <v>0</v>
      </c>
    </row>
    <row r="48" spans="1:16" x14ac:dyDescent="0.25">
      <c r="A48" s="37"/>
      <c r="B48" s="465"/>
      <c r="C48" s="559"/>
      <c r="D48" s="559"/>
      <c r="E48" s="281"/>
      <c r="F48" s="312"/>
      <c r="G48" s="312"/>
      <c r="H48" s="462"/>
      <c r="I48" s="452"/>
      <c r="J48" s="452"/>
      <c r="K48" s="452"/>
      <c r="L48" s="452"/>
      <c r="M48" s="452"/>
      <c r="N48" s="452"/>
      <c r="O48" s="452"/>
      <c r="P48" s="466">
        <f t="shared" si="0"/>
        <v>0</v>
      </c>
    </row>
    <row r="49" spans="1:16" x14ac:dyDescent="0.25">
      <c r="A49" s="37"/>
      <c r="B49" s="465"/>
      <c r="C49" s="559"/>
      <c r="D49" s="559"/>
      <c r="E49" s="281"/>
      <c r="F49" s="312"/>
      <c r="G49" s="312"/>
      <c r="H49" s="462"/>
      <c r="I49" s="452"/>
      <c r="J49" s="452"/>
      <c r="K49" s="452"/>
      <c r="L49" s="452"/>
      <c r="M49" s="452"/>
      <c r="N49" s="452"/>
      <c r="O49" s="452"/>
      <c r="P49" s="466"/>
    </row>
    <row r="50" spans="1:16" x14ac:dyDescent="0.25">
      <c r="A50" s="37"/>
      <c r="B50" s="465"/>
      <c r="C50" s="559"/>
      <c r="D50" s="559"/>
      <c r="E50" s="281"/>
      <c r="F50" s="312"/>
      <c r="G50" s="312"/>
      <c r="H50" s="462"/>
      <c r="I50" s="452"/>
      <c r="J50" s="452"/>
      <c r="K50" s="452"/>
      <c r="L50" s="452"/>
      <c r="M50" s="452"/>
      <c r="N50" s="452"/>
      <c r="O50" s="452"/>
      <c r="P50" s="466">
        <f t="shared" si="0"/>
        <v>0</v>
      </c>
    </row>
    <row r="51" spans="1:16" ht="21" customHeight="1" x14ac:dyDescent="0.25">
      <c r="A51" s="51"/>
      <c r="B51" s="579" t="s">
        <v>160</v>
      </c>
      <c r="C51" s="580"/>
      <c r="D51" s="580"/>
      <c r="E51" s="580"/>
      <c r="F51" s="580"/>
      <c r="G51" s="580"/>
      <c r="H51" s="580"/>
      <c r="I51" s="580"/>
      <c r="J51" s="580"/>
      <c r="K51" s="580"/>
      <c r="L51" s="580"/>
      <c r="M51" s="580"/>
      <c r="N51" s="580"/>
      <c r="O51" s="580"/>
      <c r="P51" s="581"/>
    </row>
    <row r="52" spans="1:16" x14ac:dyDescent="0.25">
      <c r="A52" s="37"/>
      <c r="B52" s="465">
        <v>16</v>
      </c>
      <c r="C52" s="450" t="s">
        <v>161</v>
      </c>
      <c r="D52" s="266" t="s">
        <v>34</v>
      </c>
      <c r="E52" s="453"/>
      <c r="F52" s="312"/>
      <c r="G52" s="312"/>
      <c r="H52" s="452"/>
      <c r="I52" s="452"/>
      <c r="J52" s="452"/>
      <c r="K52" s="452"/>
      <c r="L52" s="452"/>
      <c r="M52" s="452"/>
      <c r="N52" s="452"/>
      <c r="O52" s="452"/>
      <c r="P52" s="466">
        <f t="shared" si="0"/>
        <v>0</v>
      </c>
    </row>
    <row r="53" spans="1:16" x14ac:dyDescent="0.25">
      <c r="A53" s="37"/>
      <c r="B53" s="465">
        <v>17</v>
      </c>
      <c r="C53" s="450" t="s">
        <v>162</v>
      </c>
      <c r="D53" s="266" t="s">
        <v>34</v>
      </c>
      <c r="E53" s="453"/>
      <c r="F53" s="312"/>
      <c r="G53" s="312"/>
      <c r="H53" s="452"/>
      <c r="I53" s="452"/>
      <c r="J53" s="452"/>
      <c r="K53" s="452"/>
      <c r="L53" s="452"/>
      <c r="M53" s="452"/>
      <c r="N53" s="452"/>
      <c r="O53" s="452"/>
      <c r="P53" s="466">
        <f t="shared" si="0"/>
        <v>0</v>
      </c>
    </row>
    <row r="54" spans="1:16" x14ac:dyDescent="0.25">
      <c r="A54" s="37"/>
      <c r="B54" s="465">
        <v>18</v>
      </c>
      <c r="C54" s="450" t="s">
        <v>163</v>
      </c>
      <c r="D54" s="266" t="s">
        <v>34</v>
      </c>
      <c r="E54" s="453"/>
      <c r="F54" s="312"/>
      <c r="G54" s="312"/>
      <c r="H54" s="452"/>
      <c r="I54" s="452"/>
      <c r="J54" s="452"/>
      <c r="K54" s="452"/>
      <c r="L54" s="452"/>
      <c r="M54" s="452"/>
      <c r="N54" s="452"/>
      <c r="O54" s="452"/>
      <c r="P54" s="466">
        <f t="shared" si="0"/>
        <v>0</v>
      </c>
    </row>
    <row r="55" spans="1:16" x14ac:dyDescent="0.25">
      <c r="A55" s="37"/>
      <c r="B55" s="465">
        <v>19</v>
      </c>
      <c r="C55" s="450" t="s">
        <v>164</v>
      </c>
      <c r="D55" s="266" t="s">
        <v>34</v>
      </c>
      <c r="E55" s="453"/>
      <c r="F55" s="312"/>
      <c r="G55" s="312"/>
      <c r="H55" s="452"/>
      <c r="I55" s="452"/>
      <c r="J55" s="452"/>
      <c r="K55" s="452"/>
      <c r="L55" s="452"/>
      <c r="M55" s="452"/>
      <c r="N55" s="452"/>
      <c r="O55" s="452"/>
      <c r="P55" s="466">
        <f t="shared" si="0"/>
        <v>0</v>
      </c>
    </row>
    <row r="56" spans="1:16" x14ac:dyDescent="0.25">
      <c r="A56" s="37"/>
      <c r="B56" s="467" t="s">
        <v>264</v>
      </c>
      <c r="C56" s="450"/>
      <c r="D56" s="266" t="s">
        <v>254</v>
      </c>
      <c r="E56" s="453"/>
      <c r="F56" s="312"/>
      <c r="G56" s="312"/>
      <c r="H56" s="452"/>
      <c r="I56" s="452"/>
      <c r="J56" s="452"/>
      <c r="K56" s="452"/>
      <c r="L56" s="452"/>
      <c r="M56" s="452"/>
      <c r="N56" s="452"/>
      <c r="O56" s="452"/>
      <c r="P56" s="466">
        <f t="shared" si="0"/>
        <v>0</v>
      </c>
    </row>
    <row r="57" spans="1:16" x14ac:dyDescent="0.25">
      <c r="A57" s="37"/>
      <c r="B57" s="467"/>
      <c r="C57" s="559"/>
      <c r="D57" s="559"/>
      <c r="E57" s="281"/>
      <c r="F57" s="312"/>
      <c r="G57" s="312"/>
      <c r="H57" s="452"/>
      <c r="I57" s="452"/>
      <c r="J57" s="452"/>
      <c r="K57" s="452"/>
      <c r="L57" s="452"/>
      <c r="M57" s="452"/>
      <c r="N57" s="452"/>
      <c r="O57" s="452"/>
      <c r="P57" s="466"/>
    </row>
    <row r="58" spans="1:16" x14ac:dyDescent="0.25">
      <c r="A58" s="37"/>
      <c r="B58" s="467"/>
      <c r="C58" s="559"/>
      <c r="D58" s="559"/>
      <c r="E58" s="281"/>
      <c r="F58" s="312"/>
      <c r="G58" s="312"/>
      <c r="H58" s="452"/>
      <c r="I58" s="452"/>
      <c r="J58" s="452"/>
      <c r="K58" s="452"/>
      <c r="L58" s="452"/>
      <c r="M58" s="452"/>
      <c r="N58" s="452"/>
      <c r="O58" s="452"/>
      <c r="P58" s="466"/>
    </row>
    <row r="59" spans="1:16" x14ac:dyDescent="0.25">
      <c r="A59" s="36"/>
      <c r="B59" s="468"/>
      <c r="C59" s="559"/>
      <c r="D59" s="559"/>
      <c r="E59" s="281"/>
      <c r="F59" s="312"/>
      <c r="G59" s="312"/>
      <c r="H59" s="456"/>
      <c r="I59" s="456"/>
      <c r="J59" s="456"/>
      <c r="K59" s="456"/>
      <c r="L59" s="456"/>
      <c r="M59" s="456"/>
      <c r="N59" s="456"/>
      <c r="O59" s="456"/>
      <c r="P59" s="466"/>
    </row>
    <row r="60" spans="1:16" ht="27" customHeight="1" x14ac:dyDescent="0.25">
      <c r="B60" s="587" t="s">
        <v>165</v>
      </c>
      <c r="C60" s="588"/>
      <c r="D60" s="588"/>
      <c r="E60" s="588"/>
      <c r="F60" s="588"/>
      <c r="G60" s="588"/>
      <c r="H60" s="588"/>
      <c r="I60" s="588"/>
      <c r="J60" s="588"/>
      <c r="K60" s="588"/>
      <c r="L60" s="588"/>
      <c r="M60" s="588"/>
      <c r="N60" s="588"/>
      <c r="O60" s="588"/>
      <c r="P60" s="589"/>
    </row>
    <row r="61" spans="1:16" ht="16.5" x14ac:dyDescent="0.25">
      <c r="B61" s="469"/>
      <c r="C61" s="450"/>
      <c r="D61" s="453"/>
      <c r="E61" s="453"/>
      <c r="F61" s="449"/>
      <c r="G61" s="449"/>
      <c r="H61" s="449"/>
      <c r="I61" s="449"/>
      <c r="J61" s="449"/>
      <c r="K61" s="449"/>
      <c r="L61" s="449"/>
      <c r="M61" s="449"/>
      <c r="N61" s="449"/>
      <c r="O61" s="449"/>
      <c r="P61" s="470"/>
    </row>
    <row r="62" spans="1:16" ht="25.5" customHeight="1" x14ac:dyDescent="0.25">
      <c r="A62" s="53"/>
      <c r="B62" s="582" t="s">
        <v>166</v>
      </c>
      <c r="C62" s="572"/>
      <c r="D62" s="572"/>
      <c r="E62" s="572"/>
      <c r="F62" s="572"/>
      <c r="G62" s="572"/>
      <c r="H62" s="572"/>
      <c r="I62" s="572"/>
      <c r="J62" s="572"/>
      <c r="K62" s="572"/>
      <c r="L62" s="572"/>
      <c r="M62" s="572"/>
      <c r="N62" s="572"/>
      <c r="O62" s="572"/>
      <c r="P62" s="583"/>
    </row>
    <row r="63" spans="1:16" x14ac:dyDescent="0.25">
      <c r="A63" s="37"/>
      <c r="B63" s="465">
        <v>21</v>
      </c>
      <c r="C63" s="450" t="s">
        <v>167</v>
      </c>
      <c r="D63" s="266" t="s">
        <v>34</v>
      </c>
      <c r="E63" s="453"/>
      <c r="F63" s="312"/>
      <c r="G63" s="312"/>
      <c r="H63" s="462">
        <v>1</v>
      </c>
      <c r="I63" s="452"/>
      <c r="J63" s="452"/>
      <c r="K63" s="452"/>
      <c r="L63" s="452"/>
      <c r="M63" s="452"/>
      <c r="N63" s="452"/>
      <c r="O63" s="452"/>
      <c r="P63" s="466">
        <f t="shared" si="0"/>
        <v>1</v>
      </c>
    </row>
    <row r="64" spans="1:16" ht="28.5" x14ac:dyDescent="0.25">
      <c r="A64" s="37"/>
      <c r="B64" s="465">
        <v>22</v>
      </c>
      <c r="C64" s="450" t="s">
        <v>168</v>
      </c>
      <c r="D64" s="266" t="s">
        <v>34</v>
      </c>
      <c r="E64" s="453"/>
      <c r="F64" s="312"/>
      <c r="G64" s="312"/>
      <c r="H64" s="462">
        <v>1</v>
      </c>
      <c r="I64" s="452"/>
      <c r="J64" s="452"/>
      <c r="K64" s="452"/>
      <c r="L64" s="452"/>
      <c r="M64" s="452"/>
      <c r="N64" s="452"/>
      <c r="O64" s="452"/>
      <c r="P64" s="466">
        <f t="shared" si="0"/>
        <v>1</v>
      </c>
    </row>
    <row r="65" spans="1:16" x14ac:dyDescent="0.25">
      <c r="A65" s="37"/>
      <c r="B65" s="465">
        <v>23</v>
      </c>
      <c r="C65" s="450" t="s">
        <v>169</v>
      </c>
      <c r="D65" s="266" t="s">
        <v>34</v>
      </c>
      <c r="E65" s="453"/>
      <c r="F65" s="312"/>
      <c r="G65" s="312"/>
      <c r="H65" s="462">
        <v>1</v>
      </c>
      <c r="I65" s="452"/>
      <c r="J65" s="452"/>
      <c r="K65" s="452"/>
      <c r="L65" s="452"/>
      <c r="M65" s="452"/>
      <c r="N65" s="452"/>
      <c r="O65" s="452"/>
      <c r="P65" s="466">
        <f t="shared" si="0"/>
        <v>1</v>
      </c>
    </row>
    <row r="66" spans="1:16" x14ac:dyDescent="0.25">
      <c r="A66" s="37"/>
      <c r="B66" s="465">
        <v>24</v>
      </c>
      <c r="C66" s="450" t="s">
        <v>170</v>
      </c>
      <c r="D66" s="266" t="s">
        <v>34</v>
      </c>
      <c r="E66" s="453"/>
      <c r="F66" s="312"/>
      <c r="G66" s="312"/>
      <c r="H66" s="462">
        <v>1</v>
      </c>
      <c r="I66" s="452"/>
      <c r="J66" s="452"/>
      <c r="K66" s="452"/>
      <c r="L66" s="452"/>
      <c r="M66" s="452"/>
      <c r="N66" s="452"/>
      <c r="O66" s="452"/>
      <c r="P66" s="466">
        <f t="shared" si="0"/>
        <v>1</v>
      </c>
    </row>
    <row r="67" spans="1:16" x14ac:dyDescent="0.25">
      <c r="A67" s="37"/>
      <c r="B67" s="467" t="s">
        <v>264</v>
      </c>
      <c r="C67" s="450"/>
      <c r="D67" s="266" t="s">
        <v>254</v>
      </c>
      <c r="E67" s="453"/>
      <c r="F67" s="312"/>
      <c r="G67" s="312"/>
      <c r="H67" s="462"/>
      <c r="I67" s="452"/>
      <c r="J67" s="452"/>
      <c r="K67" s="452"/>
      <c r="L67" s="452"/>
      <c r="M67" s="452"/>
      <c r="N67" s="452"/>
      <c r="O67" s="452"/>
      <c r="P67" s="466"/>
    </row>
    <row r="68" spans="1:16" x14ac:dyDescent="0.25">
      <c r="A68" s="37"/>
      <c r="B68" s="465"/>
      <c r="C68" s="559"/>
      <c r="D68" s="559"/>
      <c r="E68" s="281"/>
      <c r="F68" s="312"/>
      <c r="G68" s="312"/>
      <c r="H68" s="462"/>
      <c r="I68" s="452"/>
      <c r="J68" s="452"/>
      <c r="K68" s="452"/>
      <c r="L68" s="452"/>
      <c r="M68" s="452"/>
      <c r="N68" s="452"/>
      <c r="O68" s="452"/>
      <c r="P68" s="466"/>
    </row>
    <row r="69" spans="1:16" x14ac:dyDescent="0.25">
      <c r="A69" s="37"/>
      <c r="B69" s="465"/>
      <c r="C69" s="559"/>
      <c r="D69" s="559"/>
      <c r="E69" s="281"/>
      <c r="F69" s="312"/>
      <c r="G69" s="312"/>
      <c r="H69" s="462"/>
      <c r="I69" s="452"/>
      <c r="J69" s="452"/>
      <c r="K69" s="452"/>
      <c r="L69" s="452"/>
      <c r="M69" s="452"/>
      <c r="N69" s="452"/>
      <c r="O69" s="452"/>
      <c r="P69" s="466"/>
    </row>
    <row r="70" spans="1:16" x14ac:dyDescent="0.25">
      <c r="A70" s="37"/>
      <c r="B70" s="465"/>
      <c r="C70" s="559"/>
      <c r="D70" s="559"/>
      <c r="E70" s="281"/>
      <c r="F70" s="312"/>
      <c r="G70" s="312"/>
      <c r="H70" s="452"/>
      <c r="I70" s="452"/>
      <c r="J70" s="452"/>
      <c r="K70" s="452"/>
      <c r="L70" s="452"/>
      <c r="M70" s="452"/>
      <c r="N70" s="452"/>
      <c r="O70" s="452"/>
      <c r="P70" s="466">
        <f t="shared" si="0"/>
        <v>0</v>
      </c>
    </row>
    <row r="71" spans="1:16" ht="28.5" customHeight="1" x14ac:dyDescent="0.25">
      <c r="A71" s="53"/>
      <c r="B71" s="582" t="s">
        <v>171</v>
      </c>
      <c r="C71" s="572"/>
      <c r="D71" s="572"/>
      <c r="E71" s="572"/>
      <c r="F71" s="572"/>
      <c r="G71" s="572"/>
      <c r="H71" s="572"/>
      <c r="I71" s="572"/>
      <c r="J71" s="572"/>
      <c r="K71" s="572"/>
      <c r="L71" s="572"/>
      <c r="M71" s="572"/>
      <c r="N71" s="572"/>
      <c r="O71" s="572"/>
      <c r="P71" s="583"/>
    </row>
    <row r="72" spans="1:16" x14ac:dyDescent="0.25">
      <c r="A72" s="37"/>
      <c r="B72" s="465">
        <v>25</v>
      </c>
      <c r="C72" s="450" t="s">
        <v>172</v>
      </c>
      <c r="D72" s="266" t="s">
        <v>34</v>
      </c>
      <c r="E72" s="453"/>
      <c r="F72" s="312"/>
      <c r="G72" s="312"/>
      <c r="H72" s="452"/>
      <c r="I72" s="462">
        <v>1</v>
      </c>
      <c r="J72" s="452"/>
      <c r="K72" s="452"/>
      <c r="L72" s="452"/>
      <c r="M72" s="452"/>
      <c r="N72" s="452"/>
      <c r="O72" s="452"/>
      <c r="P72" s="466">
        <f t="shared" si="0"/>
        <v>1</v>
      </c>
    </row>
    <row r="73" spans="1:16" x14ac:dyDescent="0.25">
      <c r="A73" s="37"/>
      <c r="B73" s="465">
        <v>26</v>
      </c>
      <c r="C73" s="450" t="s">
        <v>173</v>
      </c>
      <c r="D73" s="266" t="s">
        <v>34</v>
      </c>
      <c r="E73" s="453"/>
      <c r="F73" s="312"/>
      <c r="G73" s="312"/>
      <c r="H73" s="452"/>
      <c r="I73" s="462">
        <v>1</v>
      </c>
      <c r="J73" s="452"/>
      <c r="K73" s="452"/>
      <c r="L73" s="452"/>
      <c r="M73" s="452"/>
      <c r="N73" s="452"/>
      <c r="O73" s="452"/>
      <c r="P73" s="466">
        <f t="shared" si="0"/>
        <v>1</v>
      </c>
    </row>
    <row r="74" spans="1:16" ht="28.5" x14ac:dyDescent="0.25">
      <c r="A74" s="37"/>
      <c r="B74" s="465">
        <v>27</v>
      </c>
      <c r="C74" s="450" t="s">
        <v>174</v>
      </c>
      <c r="D74" s="266" t="s">
        <v>34</v>
      </c>
      <c r="E74" s="453"/>
      <c r="F74" s="312"/>
      <c r="G74" s="312"/>
      <c r="H74" s="452"/>
      <c r="I74" s="462">
        <v>0.8</v>
      </c>
      <c r="J74" s="462">
        <v>0.2</v>
      </c>
      <c r="K74" s="452"/>
      <c r="L74" s="452"/>
      <c r="M74" s="452"/>
      <c r="N74" s="452"/>
      <c r="O74" s="452"/>
      <c r="P74" s="466">
        <f t="shared" si="0"/>
        <v>1</v>
      </c>
    </row>
    <row r="75" spans="1:16" ht="28.5" x14ac:dyDescent="0.25">
      <c r="A75" s="37"/>
      <c r="B75" s="465">
        <v>28</v>
      </c>
      <c r="C75" s="450" t="s">
        <v>175</v>
      </c>
      <c r="D75" s="266" t="s">
        <v>34</v>
      </c>
      <c r="E75" s="453"/>
      <c r="F75" s="312"/>
      <c r="G75" s="312"/>
      <c r="H75" s="452"/>
      <c r="I75" s="452"/>
      <c r="J75" s="452"/>
      <c r="K75" s="452"/>
      <c r="L75" s="452"/>
      <c r="M75" s="452"/>
      <c r="N75" s="452"/>
      <c r="O75" s="452"/>
      <c r="P75" s="466">
        <f t="shared" si="0"/>
        <v>0</v>
      </c>
    </row>
    <row r="76" spans="1:16" ht="28.5" x14ac:dyDescent="0.25">
      <c r="A76" s="37"/>
      <c r="B76" s="465">
        <v>29</v>
      </c>
      <c r="C76" s="450" t="s">
        <v>176</v>
      </c>
      <c r="D76" s="266" t="s">
        <v>34</v>
      </c>
      <c r="E76" s="453"/>
      <c r="F76" s="312"/>
      <c r="G76" s="312"/>
      <c r="H76" s="452"/>
      <c r="I76" s="452"/>
      <c r="J76" s="452"/>
      <c r="K76" s="452"/>
      <c r="L76" s="452"/>
      <c r="M76" s="452"/>
      <c r="N76" s="452"/>
      <c r="O76" s="452"/>
      <c r="P76" s="466">
        <f t="shared" si="0"/>
        <v>0</v>
      </c>
    </row>
    <row r="77" spans="1:16" ht="28.5" x14ac:dyDescent="0.25">
      <c r="A77" s="37"/>
      <c r="B77" s="465">
        <v>30</v>
      </c>
      <c r="C77" s="450" t="s">
        <v>177</v>
      </c>
      <c r="D77" s="266" t="s">
        <v>34</v>
      </c>
      <c r="E77" s="453"/>
      <c r="F77" s="312"/>
      <c r="G77" s="312"/>
      <c r="H77" s="452"/>
      <c r="I77" s="452"/>
      <c r="J77" s="452"/>
      <c r="K77" s="452"/>
      <c r="L77" s="452"/>
      <c r="M77" s="452"/>
      <c r="N77" s="452"/>
      <c r="O77" s="452"/>
      <c r="P77" s="466">
        <f t="shared" si="0"/>
        <v>0</v>
      </c>
    </row>
    <row r="78" spans="1:16" ht="28.5" x14ac:dyDescent="0.25">
      <c r="A78" s="37"/>
      <c r="B78" s="465">
        <v>31</v>
      </c>
      <c r="C78" s="450" t="s">
        <v>178</v>
      </c>
      <c r="D78" s="266" t="s">
        <v>34</v>
      </c>
      <c r="E78" s="453"/>
      <c r="F78" s="312"/>
      <c r="G78" s="312"/>
      <c r="H78" s="452"/>
      <c r="I78" s="452"/>
      <c r="J78" s="452"/>
      <c r="K78" s="452"/>
      <c r="L78" s="452"/>
      <c r="M78" s="452"/>
      <c r="N78" s="452"/>
      <c r="O78" s="452"/>
      <c r="P78" s="466">
        <f t="shared" si="0"/>
        <v>0</v>
      </c>
    </row>
    <row r="79" spans="1:16" x14ac:dyDescent="0.25">
      <c r="A79" s="37"/>
      <c r="B79" s="465">
        <v>32</v>
      </c>
      <c r="C79" s="450" t="s">
        <v>179</v>
      </c>
      <c r="D79" s="266" t="s">
        <v>34</v>
      </c>
      <c r="E79" s="453"/>
      <c r="F79" s="312"/>
      <c r="G79" s="312"/>
      <c r="H79" s="452"/>
      <c r="I79" s="452"/>
      <c r="J79" s="452"/>
      <c r="K79" s="452"/>
      <c r="L79" s="452"/>
      <c r="M79" s="452"/>
      <c r="N79" s="452"/>
      <c r="O79" s="452"/>
      <c r="P79" s="466">
        <f t="shared" si="0"/>
        <v>0</v>
      </c>
    </row>
    <row r="80" spans="1:16" x14ac:dyDescent="0.25">
      <c r="A80" s="37"/>
      <c r="B80" s="467" t="s">
        <v>264</v>
      </c>
      <c r="C80" s="450"/>
      <c r="D80" s="266" t="s">
        <v>254</v>
      </c>
      <c r="E80" s="453"/>
      <c r="F80" s="312"/>
      <c r="G80" s="312"/>
      <c r="H80" s="452"/>
      <c r="I80" s="452"/>
      <c r="J80" s="452"/>
      <c r="K80" s="452"/>
      <c r="L80" s="452"/>
      <c r="M80" s="452"/>
      <c r="N80" s="452"/>
      <c r="O80" s="452"/>
      <c r="P80" s="466"/>
    </row>
    <row r="81" spans="1:16" x14ac:dyDescent="0.25">
      <c r="A81" s="37"/>
      <c r="B81" s="465"/>
      <c r="C81" s="559"/>
      <c r="D81" s="559"/>
      <c r="E81" s="281"/>
      <c r="F81" s="312"/>
      <c r="G81" s="312"/>
      <c r="H81" s="452"/>
      <c r="I81" s="452"/>
      <c r="J81" s="452"/>
      <c r="K81" s="452"/>
      <c r="L81" s="452"/>
      <c r="M81" s="452"/>
      <c r="N81" s="452"/>
      <c r="O81" s="452"/>
      <c r="P81" s="466"/>
    </row>
    <row r="82" spans="1:16" x14ac:dyDescent="0.25">
      <c r="A82" s="37"/>
      <c r="B82" s="465"/>
      <c r="C82" s="559"/>
      <c r="D82" s="559"/>
      <c r="E82" s="281"/>
      <c r="F82" s="312"/>
      <c r="G82" s="312"/>
      <c r="H82" s="452"/>
      <c r="I82" s="452"/>
      <c r="J82" s="452"/>
      <c r="K82" s="452"/>
      <c r="L82" s="452"/>
      <c r="M82" s="452"/>
      <c r="N82" s="452"/>
      <c r="O82" s="452"/>
      <c r="P82" s="466"/>
    </row>
    <row r="83" spans="1:16" x14ac:dyDescent="0.25">
      <c r="A83" s="37"/>
      <c r="B83" s="465"/>
      <c r="C83" s="559"/>
      <c r="D83" s="559"/>
      <c r="E83" s="281"/>
      <c r="F83" s="312"/>
      <c r="G83" s="312"/>
      <c r="H83" s="452"/>
      <c r="I83" s="452"/>
      <c r="J83" s="452"/>
      <c r="K83" s="452"/>
      <c r="L83" s="452"/>
      <c r="M83" s="452"/>
      <c r="N83" s="452"/>
      <c r="O83" s="452"/>
      <c r="P83" s="466">
        <f t="shared" ref="P83:P106" si="1">SUM(H83:O83)</f>
        <v>0</v>
      </c>
    </row>
    <row r="84" spans="1:16" ht="25.5" customHeight="1" x14ac:dyDescent="0.25">
      <c r="A84" s="53"/>
      <c r="B84" s="582" t="s">
        <v>180</v>
      </c>
      <c r="C84" s="572"/>
      <c r="D84" s="572"/>
      <c r="E84" s="572"/>
      <c r="F84" s="572"/>
      <c r="G84" s="572"/>
      <c r="H84" s="572"/>
      <c r="I84" s="572"/>
      <c r="J84" s="572"/>
      <c r="K84" s="572"/>
      <c r="L84" s="572"/>
      <c r="M84" s="572"/>
      <c r="N84" s="572"/>
      <c r="O84" s="572"/>
      <c r="P84" s="583"/>
    </row>
    <row r="85" spans="1:16" x14ac:dyDescent="0.25">
      <c r="A85" s="37"/>
      <c r="B85" s="465">
        <v>33</v>
      </c>
      <c r="C85" s="450" t="s">
        <v>181</v>
      </c>
      <c r="D85" s="266" t="s">
        <v>34</v>
      </c>
      <c r="E85" s="453"/>
      <c r="F85" s="312"/>
      <c r="G85" s="312"/>
      <c r="H85" s="458"/>
      <c r="I85" s="458"/>
      <c r="J85" s="458"/>
      <c r="K85" s="458"/>
      <c r="L85" s="458"/>
      <c r="M85" s="458"/>
      <c r="N85" s="458"/>
      <c r="O85" s="458"/>
      <c r="P85" s="466">
        <f t="shared" si="1"/>
        <v>0</v>
      </c>
    </row>
    <row r="86" spans="1:16" x14ac:dyDescent="0.25">
      <c r="A86" s="37"/>
      <c r="B86" s="465">
        <v>34</v>
      </c>
      <c r="C86" s="450" t="s">
        <v>182</v>
      </c>
      <c r="D86" s="266" t="s">
        <v>34</v>
      </c>
      <c r="E86" s="453"/>
      <c r="F86" s="312"/>
      <c r="G86" s="312"/>
      <c r="H86" s="458"/>
      <c r="I86" s="458"/>
      <c r="J86" s="458"/>
      <c r="K86" s="458"/>
      <c r="L86" s="458"/>
      <c r="M86" s="458"/>
      <c r="N86" s="458"/>
      <c r="O86" s="458"/>
      <c r="P86" s="466">
        <f t="shared" si="1"/>
        <v>0</v>
      </c>
    </row>
    <row r="87" spans="1:16" x14ac:dyDescent="0.25">
      <c r="A87" s="37"/>
      <c r="B87" s="465">
        <v>35</v>
      </c>
      <c r="C87" s="450" t="s">
        <v>183</v>
      </c>
      <c r="D87" s="266" t="s">
        <v>34</v>
      </c>
      <c r="E87" s="453"/>
      <c r="F87" s="312"/>
      <c r="G87" s="312"/>
      <c r="H87" s="458"/>
      <c r="I87" s="458"/>
      <c r="J87" s="458"/>
      <c r="K87" s="458"/>
      <c r="L87" s="458"/>
      <c r="M87" s="458"/>
      <c r="N87" s="458"/>
      <c r="O87" s="458"/>
      <c r="P87" s="466">
        <f t="shared" si="1"/>
        <v>0</v>
      </c>
    </row>
    <row r="88" spans="1:16" x14ac:dyDescent="0.25">
      <c r="A88" s="37"/>
      <c r="B88" s="467" t="s">
        <v>264</v>
      </c>
      <c r="C88" s="450"/>
      <c r="D88" s="266" t="s">
        <v>254</v>
      </c>
      <c r="E88" s="453"/>
      <c r="F88" s="312"/>
      <c r="G88" s="312"/>
      <c r="H88" s="458"/>
      <c r="I88" s="458"/>
      <c r="J88" s="458"/>
      <c r="K88" s="458"/>
      <c r="L88" s="458"/>
      <c r="M88" s="458"/>
      <c r="N88" s="458"/>
      <c r="O88" s="458"/>
      <c r="P88" s="466"/>
    </row>
    <row r="89" spans="1:16" x14ac:dyDescent="0.25">
      <c r="A89" s="37"/>
      <c r="B89" s="465"/>
      <c r="C89" s="559"/>
      <c r="D89" s="559"/>
      <c r="E89" s="281"/>
      <c r="F89" s="312"/>
      <c r="G89" s="312"/>
      <c r="H89" s="458"/>
      <c r="I89" s="458"/>
      <c r="J89" s="458"/>
      <c r="K89" s="458"/>
      <c r="L89" s="458"/>
      <c r="M89" s="458"/>
      <c r="N89" s="458"/>
      <c r="O89" s="458"/>
      <c r="P89" s="466"/>
    </row>
    <row r="90" spans="1:16" x14ac:dyDescent="0.25">
      <c r="A90" s="37"/>
      <c r="B90" s="465"/>
      <c r="C90" s="559"/>
      <c r="D90" s="559"/>
      <c r="E90" s="281"/>
      <c r="F90" s="312"/>
      <c r="G90" s="312"/>
      <c r="H90" s="458"/>
      <c r="I90" s="458"/>
      <c r="J90" s="458"/>
      <c r="K90" s="458"/>
      <c r="L90" s="458"/>
      <c r="M90" s="458"/>
      <c r="N90" s="458"/>
      <c r="O90" s="458"/>
      <c r="P90" s="466"/>
    </row>
    <row r="91" spans="1:16" x14ac:dyDescent="0.25">
      <c r="A91" s="37"/>
      <c r="B91" s="465"/>
      <c r="C91" s="559"/>
      <c r="D91" s="559"/>
      <c r="E91" s="281"/>
      <c r="F91" s="312"/>
      <c r="G91" s="312"/>
      <c r="H91" s="458"/>
      <c r="I91" s="458"/>
      <c r="J91" s="458"/>
      <c r="K91" s="458"/>
      <c r="L91" s="458"/>
      <c r="M91" s="458"/>
      <c r="N91" s="458"/>
      <c r="O91" s="458"/>
      <c r="P91" s="466">
        <f t="shared" si="1"/>
        <v>0</v>
      </c>
    </row>
    <row r="92" spans="1:16" ht="24" customHeight="1" x14ac:dyDescent="0.25">
      <c r="A92" s="53"/>
      <c r="B92" s="582" t="s">
        <v>184</v>
      </c>
      <c r="C92" s="572"/>
      <c r="D92" s="572"/>
      <c r="E92" s="572"/>
      <c r="F92" s="572"/>
      <c r="G92" s="572"/>
      <c r="H92" s="572"/>
      <c r="I92" s="572"/>
      <c r="J92" s="572"/>
      <c r="K92" s="572"/>
      <c r="L92" s="572"/>
      <c r="M92" s="572"/>
      <c r="N92" s="572"/>
      <c r="O92" s="572"/>
      <c r="P92" s="583"/>
    </row>
    <row r="93" spans="1:16" ht="42.75" x14ac:dyDescent="0.25">
      <c r="A93" s="37"/>
      <c r="B93" s="465">
        <v>36</v>
      </c>
      <c r="C93" s="450" t="s">
        <v>185</v>
      </c>
      <c r="D93" s="266" t="s">
        <v>34</v>
      </c>
      <c r="E93" s="453"/>
      <c r="F93" s="312"/>
      <c r="G93" s="312"/>
      <c r="H93" s="458"/>
      <c r="I93" s="458"/>
      <c r="J93" s="458"/>
      <c r="K93" s="458"/>
      <c r="L93" s="458"/>
      <c r="M93" s="458"/>
      <c r="N93" s="458"/>
      <c r="O93" s="458"/>
      <c r="P93" s="466">
        <f t="shared" si="1"/>
        <v>0</v>
      </c>
    </row>
    <row r="94" spans="1:16" ht="28.5" x14ac:dyDescent="0.25">
      <c r="A94" s="37"/>
      <c r="B94" s="465">
        <v>37</v>
      </c>
      <c r="C94" s="450" t="s">
        <v>186</v>
      </c>
      <c r="D94" s="266" t="s">
        <v>34</v>
      </c>
      <c r="E94" s="453"/>
      <c r="F94" s="312"/>
      <c r="G94" s="312"/>
      <c r="H94" s="458"/>
      <c r="I94" s="458"/>
      <c r="J94" s="458"/>
      <c r="K94" s="458"/>
      <c r="L94" s="458"/>
      <c r="M94" s="458"/>
      <c r="N94" s="458"/>
      <c r="O94" s="458"/>
      <c r="P94" s="466">
        <f t="shared" si="1"/>
        <v>0</v>
      </c>
    </row>
    <row r="95" spans="1:16" x14ac:dyDescent="0.25">
      <c r="A95" s="37"/>
      <c r="B95" s="465">
        <v>38</v>
      </c>
      <c r="C95" s="450" t="s">
        <v>187</v>
      </c>
      <c r="D95" s="266" t="s">
        <v>34</v>
      </c>
      <c r="E95" s="453"/>
      <c r="F95" s="312"/>
      <c r="G95" s="312"/>
      <c r="H95" s="458"/>
      <c r="I95" s="458"/>
      <c r="J95" s="458"/>
      <c r="K95" s="458"/>
      <c r="L95" s="458"/>
      <c r="M95" s="458"/>
      <c r="N95" s="458"/>
      <c r="O95" s="458"/>
      <c r="P95" s="466">
        <f t="shared" si="1"/>
        <v>0</v>
      </c>
    </row>
    <row r="96" spans="1:16" ht="28.5" x14ac:dyDescent="0.25">
      <c r="A96" s="37"/>
      <c r="B96" s="465">
        <v>39</v>
      </c>
      <c r="C96" s="450" t="s">
        <v>188</v>
      </c>
      <c r="D96" s="266" t="s">
        <v>34</v>
      </c>
      <c r="E96" s="453"/>
      <c r="F96" s="312"/>
      <c r="G96" s="312"/>
      <c r="H96" s="458"/>
      <c r="I96" s="458"/>
      <c r="J96" s="458"/>
      <c r="K96" s="458"/>
      <c r="L96" s="458"/>
      <c r="M96" s="458"/>
      <c r="N96" s="458"/>
      <c r="O96" s="458"/>
      <c r="P96" s="466">
        <f t="shared" si="1"/>
        <v>0</v>
      </c>
    </row>
    <row r="97" spans="1:16" ht="28.5" x14ac:dyDescent="0.25">
      <c r="A97" s="37"/>
      <c r="B97" s="465">
        <v>40</v>
      </c>
      <c r="C97" s="450" t="s">
        <v>189</v>
      </c>
      <c r="D97" s="266" t="s">
        <v>34</v>
      </c>
      <c r="E97" s="453"/>
      <c r="F97" s="312"/>
      <c r="G97" s="312"/>
      <c r="H97" s="458"/>
      <c r="I97" s="458"/>
      <c r="J97" s="458"/>
      <c r="K97" s="458"/>
      <c r="L97" s="458"/>
      <c r="M97" s="458"/>
      <c r="N97" s="458"/>
      <c r="O97" s="458"/>
      <c r="P97" s="466">
        <f t="shared" si="1"/>
        <v>0</v>
      </c>
    </row>
    <row r="98" spans="1:16" ht="28.5" x14ac:dyDescent="0.25">
      <c r="A98" s="37"/>
      <c r="B98" s="465">
        <v>41</v>
      </c>
      <c r="C98" s="450" t="s">
        <v>190</v>
      </c>
      <c r="D98" s="266" t="s">
        <v>34</v>
      </c>
      <c r="E98" s="453"/>
      <c r="F98" s="312"/>
      <c r="G98" s="312"/>
      <c r="H98" s="458"/>
      <c r="I98" s="458"/>
      <c r="J98" s="458"/>
      <c r="K98" s="458"/>
      <c r="L98" s="458"/>
      <c r="M98" s="458"/>
      <c r="N98" s="458"/>
      <c r="O98" s="458"/>
      <c r="P98" s="466">
        <f t="shared" si="1"/>
        <v>0</v>
      </c>
    </row>
    <row r="99" spans="1:16" ht="28.5" x14ac:dyDescent="0.25">
      <c r="A99" s="37"/>
      <c r="B99" s="465">
        <v>42</v>
      </c>
      <c r="C99" s="450" t="s">
        <v>191</v>
      </c>
      <c r="D99" s="266" t="s">
        <v>34</v>
      </c>
      <c r="E99" s="453"/>
      <c r="F99" s="312"/>
      <c r="G99" s="312"/>
      <c r="H99" s="458"/>
      <c r="I99" s="458"/>
      <c r="J99" s="458"/>
      <c r="K99" s="458"/>
      <c r="L99" s="458"/>
      <c r="M99" s="458"/>
      <c r="N99" s="458"/>
      <c r="O99" s="458"/>
      <c r="P99" s="466">
        <f t="shared" si="1"/>
        <v>0</v>
      </c>
    </row>
    <row r="100" spans="1:16" x14ac:dyDescent="0.25">
      <c r="A100" s="37"/>
      <c r="B100" s="465">
        <v>43</v>
      </c>
      <c r="C100" s="450" t="s">
        <v>192</v>
      </c>
      <c r="D100" s="266" t="s">
        <v>34</v>
      </c>
      <c r="E100" s="453"/>
      <c r="F100" s="312"/>
      <c r="G100" s="312"/>
      <c r="H100" s="458"/>
      <c r="I100" s="458"/>
      <c r="J100" s="458"/>
      <c r="K100" s="458"/>
      <c r="L100" s="458"/>
      <c r="M100" s="458"/>
      <c r="N100" s="458"/>
      <c r="O100" s="458"/>
      <c r="P100" s="466">
        <f t="shared" si="1"/>
        <v>0</v>
      </c>
    </row>
    <row r="101" spans="1:16" ht="42.75" x14ac:dyDescent="0.25">
      <c r="A101" s="37"/>
      <c r="B101" s="465">
        <v>44</v>
      </c>
      <c r="C101" s="450" t="s">
        <v>193</v>
      </c>
      <c r="D101" s="266" t="s">
        <v>34</v>
      </c>
      <c r="E101" s="453"/>
      <c r="F101" s="312"/>
      <c r="G101" s="312"/>
      <c r="H101" s="458"/>
      <c r="I101" s="458"/>
      <c r="J101" s="458"/>
      <c r="K101" s="458"/>
      <c r="L101" s="458"/>
      <c r="M101" s="458"/>
      <c r="N101" s="458"/>
      <c r="O101" s="458"/>
      <c r="P101" s="466">
        <f t="shared" si="1"/>
        <v>0</v>
      </c>
    </row>
    <row r="102" spans="1:16" ht="28.5" x14ac:dyDescent="0.25">
      <c r="A102" s="37"/>
      <c r="B102" s="465">
        <v>45</v>
      </c>
      <c r="C102" s="450" t="s">
        <v>194</v>
      </c>
      <c r="D102" s="266" t="s">
        <v>34</v>
      </c>
      <c r="E102" s="453"/>
      <c r="F102" s="312"/>
      <c r="G102" s="312"/>
      <c r="H102" s="458"/>
      <c r="I102" s="458"/>
      <c r="J102" s="458"/>
      <c r="K102" s="458"/>
      <c r="L102" s="458"/>
      <c r="M102" s="458"/>
      <c r="N102" s="458"/>
      <c r="O102" s="458"/>
      <c r="P102" s="466">
        <f t="shared" si="1"/>
        <v>0</v>
      </c>
    </row>
    <row r="103" spans="1:16" ht="28.5" x14ac:dyDescent="0.25">
      <c r="A103" s="37"/>
      <c r="B103" s="465">
        <v>46</v>
      </c>
      <c r="C103" s="450" t="s">
        <v>195</v>
      </c>
      <c r="D103" s="266" t="s">
        <v>34</v>
      </c>
      <c r="E103" s="453"/>
      <c r="F103" s="312"/>
      <c r="G103" s="312"/>
      <c r="H103" s="458"/>
      <c r="I103" s="458"/>
      <c r="J103" s="458"/>
      <c r="K103" s="458"/>
      <c r="L103" s="458"/>
      <c r="M103" s="458"/>
      <c r="N103" s="458"/>
      <c r="O103" s="458"/>
      <c r="P103" s="466">
        <f t="shared" si="1"/>
        <v>0</v>
      </c>
    </row>
    <row r="104" spans="1:16" ht="28.5" x14ac:dyDescent="0.25">
      <c r="A104" s="37"/>
      <c r="B104" s="465">
        <v>47</v>
      </c>
      <c r="C104" s="450" t="s">
        <v>196</v>
      </c>
      <c r="D104" s="266" t="s">
        <v>34</v>
      </c>
      <c r="E104" s="453"/>
      <c r="F104" s="312"/>
      <c r="G104" s="312"/>
      <c r="H104" s="458"/>
      <c r="I104" s="458"/>
      <c r="J104" s="458"/>
      <c r="K104" s="458"/>
      <c r="L104" s="458"/>
      <c r="M104" s="458"/>
      <c r="N104" s="458"/>
      <c r="O104" s="458"/>
      <c r="P104" s="466">
        <f t="shared" si="1"/>
        <v>0</v>
      </c>
    </row>
    <row r="105" spans="1:16" ht="28.5" x14ac:dyDescent="0.25">
      <c r="A105" s="37"/>
      <c r="B105" s="465">
        <v>48</v>
      </c>
      <c r="C105" s="450" t="s">
        <v>197</v>
      </c>
      <c r="D105" s="266" t="s">
        <v>34</v>
      </c>
      <c r="E105" s="453"/>
      <c r="F105" s="312"/>
      <c r="G105" s="312"/>
      <c r="H105" s="458"/>
      <c r="I105" s="458"/>
      <c r="J105" s="458"/>
      <c r="K105" s="458"/>
      <c r="L105" s="458"/>
      <c r="M105" s="458"/>
      <c r="N105" s="458"/>
      <c r="O105" s="458"/>
      <c r="P105" s="466">
        <f t="shared" si="1"/>
        <v>0</v>
      </c>
    </row>
    <row r="106" spans="1:16" ht="28.5" x14ac:dyDescent="0.25">
      <c r="A106" s="37"/>
      <c r="B106" s="465">
        <v>49</v>
      </c>
      <c r="C106" s="450" t="s">
        <v>198</v>
      </c>
      <c r="D106" s="266" t="s">
        <v>34</v>
      </c>
      <c r="E106" s="453"/>
      <c r="F106" s="312"/>
      <c r="G106" s="312"/>
      <c r="H106" s="458"/>
      <c r="I106" s="458"/>
      <c r="J106" s="458"/>
      <c r="K106" s="458"/>
      <c r="L106" s="458"/>
      <c r="M106" s="458"/>
      <c r="N106" s="458"/>
      <c r="O106" s="458"/>
      <c r="P106" s="466">
        <f t="shared" si="1"/>
        <v>0</v>
      </c>
    </row>
    <row r="107" spans="1:16" x14ac:dyDescent="0.25">
      <c r="A107" s="37"/>
      <c r="B107" s="467" t="s">
        <v>264</v>
      </c>
      <c r="C107" s="450"/>
      <c r="D107" s="266" t="s">
        <v>254</v>
      </c>
      <c r="E107" s="453"/>
      <c r="F107" s="312"/>
      <c r="G107" s="312"/>
      <c r="H107" s="458"/>
      <c r="I107" s="458"/>
      <c r="J107" s="458"/>
      <c r="K107" s="458"/>
      <c r="L107" s="458"/>
      <c r="M107" s="458"/>
      <c r="N107" s="458"/>
      <c r="O107" s="458"/>
      <c r="P107" s="466"/>
    </row>
    <row r="108" spans="1:16" x14ac:dyDescent="0.25">
      <c r="A108" s="37"/>
      <c r="B108" s="465"/>
      <c r="C108" s="559"/>
      <c r="D108" s="559"/>
      <c r="E108" s="281"/>
      <c r="F108" s="312"/>
      <c r="G108" s="312"/>
      <c r="H108" s="458"/>
      <c r="I108" s="458"/>
      <c r="J108" s="458"/>
      <c r="K108" s="458"/>
      <c r="L108" s="458"/>
      <c r="M108" s="458"/>
      <c r="N108" s="458"/>
      <c r="O108" s="458"/>
      <c r="P108" s="466"/>
    </row>
    <row r="109" spans="1:16" x14ac:dyDescent="0.25">
      <c r="A109" s="37"/>
      <c r="B109" s="465"/>
      <c r="C109" s="559"/>
      <c r="D109" s="559"/>
      <c r="E109" s="281"/>
      <c r="F109" s="312"/>
      <c r="G109" s="312"/>
      <c r="H109" s="458"/>
      <c r="I109" s="458"/>
      <c r="J109" s="458"/>
      <c r="K109" s="458"/>
      <c r="L109" s="458"/>
      <c r="M109" s="458"/>
      <c r="N109" s="458"/>
      <c r="O109" s="458"/>
      <c r="P109" s="466"/>
    </row>
    <row r="110" spans="1:16" x14ac:dyDescent="0.25">
      <c r="A110" s="37"/>
      <c r="B110" s="465"/>
      <c r="C110" s="559"/>
      <c r="D110" s="559"/>
      <c r="E110" s="281"/>
      <c r="F110" s="312"/>
      <c r="G110" s="312"/>
      <c r="H110" s="458"/>
      <c r="I110" s="458"/>
      <c r="J110" s="458"/>
      <c r="K110" s="458"/>
      <c r="L110" s="458"/>
      <c r="M110" s="458"/>
      <c r="N110" s="458"/>
      <c r="O110" s="458"/>
      <c r="P110" s="466"/>
    </row>
    <row r="111" spans="1:16" x14ac:dyDescent="0.25">
      <c r="B111" s="388"/>
      <c r="C111" s="573" t="s">
        <v>221</v>
      </c>
      <c r="D111" s="573"/>
      <c r="E111" s="389"/>
      <c r="F111" s="390"/>
      <c r="G111" s="390"/>
      <c r="H111" s="391">
        <f>SUM(F17*H17,F18*H18,F19*H19,F20*H20,F21*H21,F22*H22,F46*H46,F63*H63,F64*H64,F65*H65,F66*H66)</f>
        <v>0</v>
      </c>
      <c r="I111" s="391">
        <f>SUM(F28*I28,F29*I29,F30*I30,F31*I31,F32*I32,F72*I72,F73*I73,F74*I74,F75*I75,F76*I76,F77*I77,F78*I78,F79*I79,F85*I85,F86*I86,F87*I87)</f>
        <v>0</v>
      </c>
      <c r="J111" s="392"/>
      <c r="K111" s="389"/>
      <c r="L111" s="389"/>
      <c r="M111" s="389"/>
      <c r="N111" s="391"/>
      <c r="O111" s="389"/>
      <c r="P111" s="393">
        <f>SUM(H111:O111)</f>
        <v>0</v>
      </c>
    </row>
    <row r="112" spans="1:16" x14ac:dyDescent="0.25">
      <c r="B112" s="288"/>
      <c r="C112" s="559" t="s">
        <v>261</v>
      </c>
      <c r="D112" s="559"/>
      <c r="E112" s="282"/>
      <c r="F112" s="280"/>
      <c r="G112" s="280"/>
      <c r="H112" s="282"/>
      <c r="I112" s="282"/>
      <c r="J112" s="283">
        <f>SUM(E28*G28*J28,E29*G29*J29,E30*G30*J30,E31*G31,J31*E32*G32*J32,E38*G38*J38,E39*G39*J39,E40*G40*J40)</f>
        <v>300</v>
      </c>
      <c r="K112" s="283">
        <f>SUM(E28*G28*K28,E29*G29*K29,E30*G30*K30,E31*G31*K31,E32*G32*K32,E38*G38*K38,E39*G39*K39,E40*G40*K40)</f>
        <v>180</v>
      </c>
      <c r="L112" s="283"/>
      <c r="M112" s="283"/>
      <c r="N112" s="282"/>
      <c r="O112" s="282"/>
      <c r="P112" s="289">
        <f>SUM(H112:O112)</f>
        <v>480</v>
      </c>
    </row>
    <row r="113" spans="2:16" x14ac:dyDescent="0.25">
      <c r="B113" s="288"/>
      <c r="C113" s="559" t="s">
        <v>262</v>
      </c>
      <c r="D113" s="559"/>
      <c r="E113" s="282"/>
      <c r="F113" s="280"/>
      <c r="G113" s="280"/>
      <c r="H113" s="282"/>
      <c r="I113" s="282"/>
      <c r="J113" s="283">
        <f>J112-(E32*G32*J32)</f>
        <v>300</v>
      </c>
      <c r="K113" s="282">
        <f>K112-(E32*G32*K32)</f>
        <v>180</v>
      </c>
      <c r="L113" s="282"/>
      <c r="M113" s="282"/>
      <c r="N113" s="282"/>
      <c r="O113" s="282"/>
      <c r="P113" s="289"/>
    </row>
    <row r="114" spans="2:16" x14ac:dyDescent="0.25">
      <c r="B114" s="290"/>
      <c r="C114" s="574"/>
      <c r="D114" s="574"/>
      <c r="E114" s="275"/>
      <c r="F114" s="273"/>
      <c r="G114" s="273"/>
      <c r="H114" s="275"/>
      <c r="I114" s="275"/>
      <c r="J114" s="275"/>
      <c r="K114" s="275"/>
      <c r="L114" s="275"/>
      <c r="M114" s="275"/>
      <c r="N114" s="275"/>
      <c r="O114" s="275"/>
      <c r="P114" s="291"/>
    </row>
    <row r="115" spans="2:16" x14ac:dyDescent="0.25">
      <c r="B115" s="290"/>
      <c r="C115" s="274"/>
      <c r="D115" s="275"/>
      <c r="E115" s="275"/>
      <c r="F115" s="273"/>
      <c r="G115" s="273"/>
      <c r="H115" s="275"/>
      <c r="I115" s="275"/>
      <c r="J115" s="275"/>
      <c r="K115" s="275"/>
      <c r="L115" s="275"/>
      <c r="M115" s="275"/>
      <c r="N115" s="275"/>
      <c r="O115" s="275"/>
      <c r="P115" s="291"/>
    </row>
    <row r="116" spans="2:16" x14ac:dyDescent="0.25">
      <c r="B116" s="415"/>
      <c r="C116" s="557" t="s">
        <v>326</v>
      </c>
      <c r="D116" s="557"/>
      <c r="E116" s="266"/>
      <c r="F116" s="277"/>
      <c r="G116" s="266"/>
      <c r="H116" s="278">
        <f>'3.  Distribution Rates'!$J33</f>
        <v>0</v>
      </c>
      <c r="I116" s="278">
        <f>'3.  Distribution Rates'!J34</f>
        <v>0</v>
      </c>
      <c r="J116" s="278">
        <f>'3.  Distribution Rates'!J35</f>
        <v>0</v>
      </c>
      <c r="K116" s="278">
        <f>'3.  Distribution Rates'!J36</f>
        <v>0</v>
      </c>
      <c r="L116" s="278">
        <f>'3.  Distribution Rates'!J37</f>
        <v>0</v>
      </c>
      <c r="M116" s="278">
        <f>'3.  Distribution Rates'!J38</f>
        <v>0</v>
      </c>
      <c r="N116" s="278">
        <f>'3.  Distribution Rates'!J39</f>
        <v>0</v>
      </c>
      <c r="O116" s="278"/>
      <c r="P116" s="416"/>
    </row>
    <row r="117" spans="2:16" x14ac:dyDescent="0.25">
      <c r="B117" s="415"/>
      <c r="C117" s="557" t="s">
        <v>243</v>
      </c>
      <c r="D117" s="557"/>
      <c r="E117" s="275"/>
      <c r="F117" s="277"/>
      <c r="G117" s="277"/>
      <c r="H117" s="312"/>
      <c r="I117" s="312"/>
      <c r="J117" s="312"/>
      <c r="K117" s="312"/>
      <c r="L117" s="312"/>
      <c r="M117" s="312"/>
      <c r="N117" s="312"/>
      <c r="O117" s="266"/>
      <c r="P117" s="292">
        <f>SUM(H117:O117)</f>
        <v>0</v>
      </c>
    </row>
    <row r="118" spans="2:16" x14ac:dyDescent="0.25">
      <c r="B118" s="415"/>
      <c r="C118" s="557" t="s">
        <v>244</v>
      </c>
      <c r="D118" s="557"/>
      <c r="E118" s="275"/>
      <c r="F118" s="277"/>
      <c r="G118" s="277"/>
      <c r="H118" s="312"/>
      <c r="I118" s="312"/>
      <c r="J118" s="312"/>
      <c r="K118" s="312"/>
      <c r="L118" s="312"/>
      <c r="M118" s="312"/>
      <c r="N118" s="312"/>
      <c r="O118" s="266"/>
      <c r="P118" s="292">
        <f>SUM(H118:O118)</f>
        <v>0</v>
      </c>
    </row>
    <row r="119" spans="2:16" x14ac:dyDescent="0.25">
      <c r="B119" s="415"/>
      <c r="C119" s="557" t="s">
        <v>245</v>
      </c>
      <c r="D119" s="557"/>
      <c r="E119" s="275"/>
      <c r="F119" s="277"/>
      <c r="G119" s="277"/>
      <c r="H119" s="312"/>
      <c r="I119" s="312"/>
      <c r="J119" s="312"/>
      <c r="K119" s="312"/>
      <c r="L119" s="312"/>
      <c r="M119" s="312"/>
      <c r="N119" s="312"/>
      <c r="O119" s="266"/>
      <c r="P119" s="292">
        <f>SUM(H119:O119)</f>
        <v>0</v>
      </c>
    </row>
    <row r="120" spans="2:16" x14ac:dyDescent="0.25">
      <c r="B120" s="415"/>
      <c r="C120" s="557" t="s">
        <v>246</v>
      </c>
      <c r="D120" s="557"/>
      <c r="E120" s="275"/>
      <c r="F120" s="277"/>
      <c r="G120" s="277"/>
      <c r="H120" s="312"/>
      <c r="I120" s="312"/>
      <c r="J120" s="312"/>
      <c r="K120" s="312"/>
      <c r="L120" s="312"/>
      <c r="M120" s="312"/>
      <c r="N120" s="312"/>
      <c r="O120" s="266"/>
      <c r="P120" s="292">
        <f>SUM(H120:O120)</f>
        <v>0</v>
      </c>
    </row>
    <row r="121" spans="2:16" x14ac:dyDescent="0.25">
      <c r="B121" s="415"/>
      <c r="C121" s="557" t="s">
        <v>247</v>
      </c>
      <c r="D121" s="557"/>
      <c r="E121" s="275"/>
      <c r="F121" s="277"/>
      <c r="G121" s="277"/>
      <c r="H121" s="412">
        <f>'5.  2015 LRAM'!H126*H116</f>
        <v>0</v>
      </c>
      <c r="I121" s="412">
        <f>'5.  2015 LRAM'!I126*I116</f>
        <v>0</v>
      </c>
      <c r="J121" s="412">
        <f>'5.  2015 LRAM'!J126*J116</f>
        <v>0</v>
      </c>
      <c r="K121" s="412">
        <f>'5.  2015 LRAM'!K126*K116</f>
        <v>0</v>
      </c>
      <c r="L121" s="412">
        <f>'5.  2015 LRAM'!L126*L116</f>
        <v>0</v>
      </c>
      <c r="M121" s="412">
        <f>'5.  2015 LRAM'!M126*M116</f>
        <v>0</v>
      </c>
      <c r="N121" s="412">
        <f>'5.  2015 LRAM'!N126*N116</f>
        <v>0</v>
      </c>
      <c r="O121" s="266"/>
      <c r="P121" s="292">
        <f t="shared" ref="P121:P122" si="2">SUM(H121:O121)</f>
        <v>0</v>
      </c>
    </row>
    <row r="122" spans="2:16" x14ac:dyDescent="0.25">
      <c r="B122" s="415"/>
      <c r="C122" s="557" t="s">
        <v>253</v>
      </c>
      <c r="D122" s="557"/>
      <c r="E122" s="275"/>
      <c r="F122" s="277"/>
      <c r="G122" s="277"/>
      <c r="H122" s="412">
        <f>H111*H116</f>
        <v>0</v>
      </c>
      <c r="I122" s="412">
        <f>I111*I116</f>
        <v>0</v>
      </c>
      <c r="J122" s="412">
        <f>J112*J116</f>
        <v>0</v>
      </c>
      <c r="K122" s="412">
        <f>K112*K116</f>
        <v>0</v>
      </c>
      <c r="L122" s="412">
        <f>L112*L116</f>
        <v>0</v>
      </c>
      <c r="M122" s="412">
        <f>M112*M116</f>
        <v>0</v>
      </c>
      <c r="N122" s="412">
        <f>N111*N116</f>
        <v>0</v>
      </c>
      <c r="O122" s="266"/>
      <c r="P122" s="292">
        <f t="shared" si="2"/>
        <v>0</v>
      </c>
    </row>
    <row r="123" spans="2:16" x14ac:dyDescent="0.25">
      <c r="B123" s="290"/>
      <c r="C123" s="413" t="s">
        <v>248</v>
      </c>
      <c r="D123" s="275"/>
      <c r="E123" s="275"/>
      <c r="F123" s="273"/>
      <c r="G123" s="273"/>
      <c r="H123" s="279">
        <f t="shared" ref="H123:N123" si="3">SUM(H117:H122)</f>
        <v>0</v>
      </c>
      <c r="I123" s="279">
        <f t="shared" si="3"/>
        <v>0</v>
      </c>
      <c r="J123" s="279">
        <f t="shared" si="3"/>
        <v>0</v>
      </c>
      <c r="K123" s="279">
        <f t="shared" si="3"/>
        <v>0</v>
      </c>
      <c r="L123" s="279">
        <f t="shared" si="3"/>
        <v>0</v>
      </c>
      <c r="M123" s="279">
        <f t="shared" si="3"/>
        <v>0</v>
      </c>
      <c r="N123" s="279">
        <f t="shared" si="3"/>
        <v>0</v>
      </c>
      <c r="O123" s="275"/>
      <c r="P123" s="293">
        <f>SUM(P117:P122)</f>
        <v>0</v>
      </c>
    </row>
    <row r="124" spans="2:16" x14ac:dyDescent="0.25">
      <c r="B124" s="290"/>
      <c r="C124" s="413"/>
      <c r="D124" s="275"/>
      <c r="E124" s="275"/>
      <c r="F124" s="273"/>
      <c r="G124" s="273"/>
      <c r="H124" s="279"/>
      <c r="I124" s="279"/>
      <c r="J124" s="279"/>
      <c r="K124" s="279"/>
      <c r="L124" s="279"/>
      <c r="M124" s="279"/>
      <c r="N124" s="279"/>
      <c r="O124" s="275"/>
      <c r="P124" s="293"/>
    </row>
    <row r="125" spans="2:16" x14ac:dyDescent="0.25">
      <c r="B125" s="459"/>
      <c r="C125" s="557" t="s">
        <v>249</v>
      </c>
      <c r="D125" s="557"/>
      <c r="E125" s="451"/>
      <c r="F125" s="162"/>
      <c r="G125" s="162"/>
      <c r="H125" s="312" t="e">
        <f>H111*'6.  Persistence Rates'!$F$45</f>
        <v>#DIV/0!</v>
      </c>
      <c r="I125" s="312" t="e">
        <f>I111*'6.  Persistence Rates'!$F$45</f>
        <v>#DIV/0!</v>
      </c>
      <c r="J125" s="312" t="e">
        <f>J112*'6.  Persistence Rates'!O$45</f>
        <v>#DIV/0!</v>
      </c>
      <c r="K125" s="312" t="e">
        <f>K112*'6.  Persistence Rates'!$O$45</f>
        <v>#DIV/0!</v>
      </c>
      <c r="L125" s="312">
        <f>L112*'6.  Persistence Rates'!$N$44</f>
        <v>0</v>
      </c>
      <c r="M125" s="312">
        <f>M112*'6.  Persistence Rates'!$N$44</f>
        <v>0</v>
      </c>
      <c r="N125" s="312" t="e">
        <f>N111*'6.  Persistence Rates'!$F$45</f>
        <v>#DIV/0!</v>
      </c>
      <c r="O125" s="162"/>
      <c r="P125" s="382"/>
    </row>
    <row r="126" spans="2:16" x14ac:dyDescent="0.25">
      <c r="B126" s="459"/>
      <c r="C126" s="557" t="s">
        <v>250</v>
      </c>
      <c r="D126" s="557"/>
      <c r="E126" s="451"/>
      <c r="F126" s="162"/>
      <c r="G126" s="162"/>
      <c r="H126" s="312" t="e">
        <f>H111*'6.  Persistence Rates'!$G$45</f>
        <v>#DIV/0!</v>
      </c>
      <c r="I126" s="312" t="e">
        <f>I111*'6.  Persistence Rates'!$G$45</f>
        <v>#DIV/0!</v>
      </c>
      <c r="J126" s="312" t="e">
        <f>$J$113*'6.  Persistence Rates'!$P$45</f>
        <v>#DIV/0!</v>
      </c>
      <c r="K126" s="312" t="e">
        <f>$K$113*'6.  Persistence Rates'!$P$45</f>
        <v>#DIV/0!</v>
      </c>
      <c r="L126" s="312"/>
      <c r="M126" s="312"/>
      <c r="N126" s="312"/>
      <c r="O126" s="162"/>
      <c r="P126" s="382"/>
    </row>
    <row r="127" spans="2:16" x14ac:dyDescent="0.25">
      <c r="B127" s="459"/>
      <c r="C127" s="557" t="s">
        <v>251</v>
      </c>
      <c r="D127" s="557"/>
      <c r="E127" s="451"/>
      <c r="F127" s="162"/>
      <c r="G127" s="162"/>
      <c r="H127" s="312" t="e">
        <f>H111*'6.  Persistence Rates'!$H$45</f>
        <v>#DIV/0!</v>
      </c>
      <c r="I127" s="312" t="e">
        <f>I111*'6.  Persistence Rates'!$H$45</f>
        <v>#DIV/0!</v>
      </c>
      <c r="J127" s="312" t="e">
        <f>$J$113*'6.  Persistence Rates'!$Q$45</f>
        <v>#DIV/0!</v>
      </c>
      <c r="K127" s="312" t="e">
        <f>$K$113*'6.  Persistence Rates'!$Q$45</f>
        <v>#DIV/0!</v>
      </c>
      <c r="L127" s="312"/>
      <c r="M127" s="312"/>
      <c r="N127" s="312"/>
      <c r="O127" s="162"/>
      <c r="P127" s="382"/>
    </row>
    <row r="128" spans="2:16" x14ac:dyDescent="0.25">
      <c r="B128" s="460"/>
      <c r="C128" s="558" t="s">
        <v>252</v>
      </c>
      <c r="D128" s="558"/>
      <c r="E128" s="461"/>
      <c r="F128" s="354"/>
      <c r="G128" s="354"/>
      <c r="H128" s="312" t="e">
        <f>H111*'6.  Persistence Rates'!$I$45</f>
        <v>#DIV/0!</v>
      </c>
      <c r="I128" s="312" t="e">
        <f>I111*'6.  Persistence Rates'!$I$45</f>
        <v>#DIV/0!</v>
      </c>
      <c r="J128" s="312" t="e">
        <f>$J$113*'6.  Persistence Rates'!$R$45</f>
        <v>#DIV/0!</v>
      </c>
      <c r="K128" s="312" t="e">
        <f>$K$113*'6.  Persistence Rates'!$R$45</f>
        <v>#DIV/0!</v>
      </c>
      <c r="L128" s="312"/>
      <c r="M128" s="312"/>
      <c r="N128" s="312"/>
      <c r="O128" s="354"/>
      <c r="P128" s="434"/>
    </row>
    <row r="129" spans="2:16" x14ac:dyDescent="0.25">
      <c r="B129" s="71"/>
      <c r="C129" s="476"/>
      <c r="D129" s="477"/>
      <c r="E129" s="477"/>
      <c r="F129" s="71"/>
      <c r="G129" s="71"/>
      <c r="H129" s="71"/>
      <c r="I129" s="71"/>
      <c r="J129" s="71"/>
      <c r="K129" s="71"/>
      <c r="L129" s="71"/>
      <c r="M129" s="71"/>
      <c r="N129" s="71"/>
      <c r="O129" s="71"/>
      <c r="P129" s="71"/>
    </row>
  </sheetData>
  <mergeCells count="62">
    <mergeCell ref="B2:P2"/>
    <mergeCell ref="C111:D111"/>
    <mergeCell ref="E4:P4"/>
    <mergeCell ref="B13:B14"/>
    <mergeCell ref="C13:C14"/>
    <mergeCell ref="D13:D14"/>
    <mergeCell ref="E13:E14"/>
    <mergeCell ref="H13:P13"/>
    <mergeCell ref="E9:F9"/>
    <mergeCell ref="E10:F10"/>
    <mergeCell ref="B15:P15"/>
    <mergeCell ref="B16:P16"/>
    <mergeCell ref="B27:P27"/>
    <mergeCell ref="B37:P37"/>
    <mergeCell ref="B60:P60"/>
    <mergeCell ref="B62:P62"/>
    <mergeCell ref="C127:D127"/>
    <mergeCell ref="C128:D128"/>
    <mergeCell ref="C122:D122"/>
    <mergeCell ref="C112:D112"/>
    <mergeCell ref="C118:D118"/>
    <mergeCell ref="C119:D119"/>
    <mergeCell ref="C120:D120"/>
    <mergeCell ref="C125:D125"/>
    <mergeCell ref="C121:D121"/>
    <mergeCell ref="C114:D114"/>
    <mergeCell ref="C116:D116"/>
    <mergeCell ref="C117:D117"/>
    <mergeCell ref="C113:D113"/>
    <mergeCell ref="C126:D126"/>
    <mergeCell ref="B71:P71"/>
    <mergeCell ref="C58:D58"/>
    <mergeCell ref="C59:D59"/>
    <mergeCell ref="C68:D68"/>
    <mergeCell ref="C69:D69"/>
    <mergeCell ref="C70:D70"/>
    <mergeCell ref="C49:D49"/>
    <mergeCell ref="C50:D50"/>
    <mergeCell ref="C57:D57"/>
    <mergeCell ref="B45:P45"/>
    <mergeCell ref="B51:P51"/>
    <mergeCell ref="C36:D36"/>
    <mergeCell ref="C42:D42"/>
    <mergeCell ref="C43:D43"/>
    <mergeCell ref="C44:D44"/>
    <mergeCell ref="C48:D48"/>
    <mergeCell ref="C24:D24"/>
    <mergeCell ref="C25:D25"/>
    <mergeCell ref="C26:D26"/>
    <mergeCell ref="C34:D34"/>
    <mergeCell ref="C35:D35"/>
    <mergeCell ref="C91:D91"/>
    <mergeCell ref="C108:D108"/>
    <mergeCell ref="C109:D109"/>
    <mergeCell ref="C110:D110"/>
    <mergeCell ref="C81:D81"/>
    <mergeCell ref="C82:D82"/>
    <mergeCell ref="C83:D83"/>
    <mergeCell ref="C89:D89"/>
    <mergeCell ref="C90:D90"/>
    <mergeCell ref="B84:P84"/>
    <mergeCell ref="B92:P92"/>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9"/>
  <sheetViews>
    <sheetView zoomScale="85" zoomScaleNormal="85" workbookViewId="0">
      <pane ySplit="14" topLeftCell="A15" activePane="bottomLeft" state="frozen"/>
      <selection pane="bottomLeft" activeCell="B13" sqref="B13:B14"/>
    </sheetView>
  </sheetViews>
  <sheetFormatPr defaultRowHeight="15" outlineLevelRow="1" x14ac:dyDescent="0.25"/>
  <cols>
    <col min="1" max="1" width="6.42578125" style="24" customWidth="1"/>
    <col min="2" max="2" width="5.140625" style="24" customWidth="1"/>
    <col min="3" max="3" width="44.28515625" style="39" customWidth="1"/>
    <col min="4" max="4" width="12.28515625" style="44" customWidth="1"/>
    <col min="5" max="5" width="13.28515625" style="44" customWidth="1"/>
    <col min="6" max="7" width="19.42578125" style="24" customWidth="1"/>
    <col min="8" max="14" width="12.7109375" style="24" customWidth="1"/>
    <col min="15" max="15" width="8.140625" style="24" customWidth="1"/>
    <col min="16" max="16" width="11.28515625" style="24" customWidth="1"/>
    <col min="17" max="17" width="13.140625" style="24" customWidth="1"/>
    <col min="18" max="16384" width="9.140625" style="24"/>
  </cols>
  <sheetData>
    <row r="2" spans="1:18" ht="20.25" x14ac:dyDescent="0.3">
      <c r="B2" s="597" t="s">
        <v>267</v>
      </c>
      <c r="C2" s="597"/>
      <c r="D2" s="597"/>
      <c r="E2" s="597"/>
      <c r="F2" s="597"/>
      <c r="G2" s="597"/>
      <c r="H2" s="597"/>
      <c r="I2" s="597"/>
      <c r="J2" s="597"/>
      <c r="K2" s="597"/>
      <c r="L2" s="597"/>
      <c r="M2" s="597"/>
      <c r="N2" s="597"/>
      <c r="O2" s="597"/>
      <c r="P2" s="597"/>
    </row>
    <row r="3" spans="1:18" ht="18.75" outlineLevel="1" x14ac:dyDescent="0.3">
      <c r="B3" s="425"/>
      <c r="C3" s="425"/>
      <c r="D3" s="425"/>
      <c r="E3" s="425"/>
      <c r="F3" s="425"/>
      <c r="G3" s="425"/>
      <c r="H3" s="425"/>
      <c r="I3" s="425"/>
      <c r="J3" s="425"/>
      <c r="K3" s="425"/>
      <c r="L3" s="425"/>
      <c r="M3" s="425"/>
      <c r="N3" s="425"/>
      <c r="O3" s="425"/>
      <c r="P3" s="425"/>
    </row>
    <row r="4" spans="1:18" ht="35.25" customHeight="1" outlineLevel="1" x14ac:dyDescent="0.3">
      <c r="A4" s="68"/>
      <c r="B4" s="425"/>
      <c r="C4" s="403" t="s">
        <v>404</v>
      </c>
      <c r="D4" s="425"/>
      <c r="E4" s="545" t="s">
        <v>367</v>
      </c>
      <c r="F4" s="545"/>
      <c r="G4" s="545"/>
      <c r="H4" s="545"/>
      <c r="I4" s="545"/>
      <c r="J4" s="545"/>
      <c r="K4" s="545"/>
      <c r="L4" s="545"/>
      <c r="M4" s="545"/>
      <c r="N4" s="545"/>
      <c r="O4" s="545"/>
      <c r="P4" s="545"/>
    </row>
    <row r="5" spans="1:18" ht="18.75" customHeight="1" outlineLevel="1" x14ac:dyDescent="0.3">
      <c r="B5" s="425"/>
      <c r="C5" s="426"/>
      <c r="D5" s="425"/>
      <c r="E5" s="406" t="s">
        <v>361</v>
      </c>
      <c r="F5" s="425"/>
      <c r="G5" s="425"/>
      <c r="H5" s="425"/>
      <c r="I5" s="425"/>
      <c r="J5" s="425"/>
      <c r="K5" s="425"/>
      <c r="L5" s="425"/>
      <c r="M5" s="425"/>
      <c r="N5" s="425"/>
      <c r="O5" s="425"/>
      <c r="P5" s="425"/>
    </row>
    <row r="6" spans="1:18" ht="18.75" customHeight="1" outlineLevel="1" x14ac:dyDescent="0.3">
      <c r="B6" s="425"/>
      <c r="C6" s="426"/>
      <c r="D6" s="425"/>
      <c r="E6" s="406" t="s">
        <v>362</v>
      </c>
      <c r="F6" s="425"/>
      <c r="G6" s="425"/>
      <c r="H6" s="425"/>
      <c r="I6" s="425"/>
      <c r="J6" s="425"/>
      <c r="K6" s="425"/>
      <c r="L6" s="425"/>
      <c r="M6" s="425"/>
      <c r="N6" s="425"/>
      <c r="O6" s="425"/>
      <c r="P6" s="425"/>
    </row>
    <row r="7" spans="1:18" ht="18.75" customHeight="1" outlineLevel="1" x14ac:dyDescent="0.3">
      <c r="B7" s="425"/>
      <c r="C7" s="426"/>
      <c r="D7" s="425"/>
      <c r="E7" s="406" t="s">
        <v>421</v>
      </c>
      <c r="F7" s="425"/>
      <c r="G7" s="425"/>
      <c r="H7" s="425"/>
      <c r="I7" s="425"/>
      <c r="J7" s="425"/>
      <c r="K7" s="425"/>
      <c r="L7" s="425"/>
      <c r="M7" s="425"/>
      <c r="N7" s="425"/>
      <c r="O7" s="425"/>
      <c r="P7" s="425"/>
    </row>
    <row r="8" spans="1:18" ht="18.75" customHeight="1" outlineLevel="1" x14ac:dyDescent="0.3">
      <c r="B8" s="425"/>
      <c r="C8" s="426"/>
      <c r="D8" s="425"/>
      <c r="E8" s="406"/>
      <c r="F8" s="425"/>
      <c r="G8" s="425"/>
      <c r="H8" s="425"/>
      <c r="I8" s="425"/>
      <c r="J8" s="425"/>
      <c r="K8" s="425"/>
      <c r="L8" s="425"/>
      <c r="M8" s="425"/>
      <c r="N8" s="425"/>
      <c r="O8" s="425"/>
      <c r="P8" s="425"/>
    </row>
    <row r="9" spans="1:18" ht="18.75" customHeight="1" outlineLevel="1" x14ac:dyDescent="0.3">
      <c r="B9" s="66"/>
      <c r="C9" s="87" t="s">
        <v>338</v>
      </c>
      <c r="D9" s="66"/>
      <c r="E9" s="598" t="s">
        <v>368</v>
      </c>
      <c r="F9" s="598"/>
      <c r="G9" s="66"/>
      <c r="H9" s="66"/>
      <c r="I9" s="66"/>
      <c r="J9" s="66"/>
      <c r="K9" s="66"/>
      <c r="L9" s="66"/>
      <c r="M9" s="66"/>
      <c r="N9" s="66"/>
      <c r="O9" s="66"/>
      <c r="P9" s="66"/>
      <c r="R9" s="85"/>
    </row>
    <row r="10" spans="1:18" ht="18.75" customHeight="1" outlineLevel="1" x14ac:dyDescent="0.3">
      <c r="B10" s="66"/>
      <c r="C10" s="66"/>
      <c r="D10" s="66"/>
      <c r="E10" s="527" t="s">
        <v>339</v>
      </c>
      <c r="F10" s="527"/>
      <c r="G10" s="66"/>
      <c r="H10" s="66"/>
      <c r="I10" s="66"/>
      <c r="J10" s="66"/>
      <c r="K10" s="66"/>
      <c r="L10" s="66"/>
      <c r="M10" s="66"/>
      <c r="N10" s="66"/>
      <c r="O10" s="66"/>
      <c r="P10" s="66"/>
    </row>
    <row r="11" spans="1:18" ht="18.75" customHeight="1" x14ac:dyDescent="0.3">
      <c r="B11" s="66"/>
      <c r="C11" s="66"/>
      <c r="D11" s="66"/>
      <c r="E11" s="140"/>
      <c r="G11" s="66"/>
      <c r="H11" s="66"/>
      <c r="I11" s="66"/>
      <c r="J11" s="66"/>
      <c r="K11" s="66"/>
      <c r="L11" s="66"/>
      <c r="M11" s="66"/>
      <c r="N11" s="66"/>
      <c r="O11" s="66"/>
      <c r="P11" s="66"/>
    </row>
    <row r="12" spans="1:18" ht="18.75" x14ac:dyDescent="0.3">
      <c r="B12" s="197" t="s">
        <v>482</v>
      </c>
      <c r="C12" s="49"/>
      <c r="D12" s="49"/>
      <c r="E12" s="49"/>
      <c r="F12" s="49"/>
      <c r="G12" s="49"/>
      <c r="H12" s="49"/>
      <c r="I12" s="49"/>
      <c r="J12" s="49"/>
      <c r="K12" s="49"/>
      <c r="L12" s="49"/>
      <c r="M12" s="49"/>
      <c r="N12" s="49"/>
      <c r="O12" s="49"/>
      <c r="P12" s="49"/>
    </row>
    <row r="13" spans="1:18" ht="45" x14ac:dyDescent="0.25">
      <c r="B13" s="599" t="s">
        <v>59</v>
      </c>
      <c r="C13" s="601" t="s">
        <v>0</v>
      </c>
      <c r="D13" s="601" t="s">
        <v>45</v>
      </c>
      <c r="E13" s="601" t="s">
        <v>205</v>
      </c>
      <c r="F13" s="251" t="s">
        <v>202</v>
      </c>
      <c r="G13" s="251" t="s">
        <v>46</v>
      </c>
      <c r="H13" s="603" t="s">
        <v>60</v>
      </c>
      <c r="I13" s="603"/>
      <c r="J13" s="603"/>
      <c r="K13" s="603"/>
      <c r="L13" s="603"/>
      <c r="M13" s="603"/>
      <c r="N13" s="603"/>
      <c r="O13" s="603"/>
      <c r="P13" s="604"/>
    </row>
    <row r="14" spans="1:18" ht="60" x14ac:dyDescent="0.25">
      <c r="B14" s="600"/>
      <c r="C14" s="602"/>
      <c r="D14" s="602"/>
      <c r="E14" s="602"/>
      <c r="F14" s="474" t="s">
        <v>213</v>
      </c>
      <c r="G14" s="474" t="s">
        <v>214</v>
      </c>
      <c r="H14" s="475" t="s">
        <v>38</v>
      </c>
      <c r="I14" s="475" t="s">
        <v>40</v>
      </c>
      <c r="J14" s="475" t="s">
        <v>109</v>
      </c>
      <c r="K14" s="475" t="s">
        <v>110</v>
      </c>
      <c r="L14" s="475" t="s">
        <v>41</v>
      </c>
      <c r="M14" s="475" t="s">
        <v>42</v>
      </c>
      <c r="N14" s="475" t="s">
        <v>43</v>
      </c>
      <c r="O14" s="475" t="s">
        <v>106</v>
      </c>
      <c r="P14" s="478" t="s">
        <v>35</v>
      </c>
    </row>
    <row r="15" spans="1:18" ht="29.25" customHeight="1" x14ac:dyDescent="0.25">
      <c r="B15" s="587" t="s">
        <v>141</v>
      </c>
      <c r="C15" s="588"/>
      <c r="D15" s="588"/>
      <c r="E15" s="588"/>
      <c r="F15" s="588"/>
      <c r="G15" s="588"/>
      <c r="H15" s="588"/>
      <c r="I15" s="588"/>
      <c r="J15" s="588"/>
      <c r="K15" s="588"/>
      <c r="L15" s="588"/>
      <c r="M15" s="588"/>
      <c r="N15" s="588"/>
      <c r="O15" s="588"/>
      <c r="P15" s="589"/>
    </row>
    <row r="16" spans="1:18" ht="26.25" customHeight="1" x14ac:dyDescent="0.25">
      <c r="A16" s="53"/>
      <c r="B16" s="579" t="s">
        <v>142</v>
      </c>
      <c r="C16" s="580"/>
      <c r="D16" s="580"/>
      <c r="E16" s="580"/>
      <c r="F16" s="580"/>
      <c r="G16" s="580"/>
      <c r="H16" s="580"/>
      <c r="I16" s="580"/>
      <c r="J16" s="580"/>
      <c r="K16" s="580"/>
      <c r="L16" s="580"/>
      <c r="M16" s="580"/>
      <c r="N16" s="580"/>
      <c r="O16" s="580"/>
      <c r="P16" s="581"/>
    </row>
    <row r="17" spans="1:16" x14ac:dyDescent="0.25">
      <c r="A17" s="53"/>
      <c r="B17" s="465">
        <v>1</v>
      </c>
      <c r="C17" s="450" t="s">
        <v>143</v>
      </c>
      <c r="D17" s="266" t="s">
        <v>34</v>
      </c>
      <c r="E17" s="451"/>
      <c r="F17" s="312"/>
      <c r="G17" s="312"/>
      <c r="H17" s="462">
        <v>1</v>
      </c>
      <c r="I17" s="452"/>
      <c r="J17" s="452"/>
      <c r="K17" s="452"/>
      <c r="L17" s="452"/>
      <c r="M17" s="452"/>
      <c r="N17" s="452"/>
      <c r="O17" s="452"/>
      <c r="P17" s="466">
        <f>SUM(H17:O17)</f>
        <v>1</v>
      </c>
    </row>
    <row r="18" spans="1:16" x14ac:dyDescent="0.25">
      <c r="A18" s="50"/>
      <c r="B18" s="465">
        <v>2</v>
      </c>
      <c r="C18" s="450" t="s">
        <v>144</v>
      </c>
      <c r="D18" s="266" t="s">
        <v>34</v>
      </c>
      <c r="E18" s="453"/>
      <c r="F18" s="312"/>
      <c r="G18" s="312"/>
      <c r="H18" s="462">
        <v>1</v>
      </c>
      <c r="I18" s="452"/>
      <c r="J18" s="452"/>
      <c r="K18" s="452"/>
      <c r="L18" s="452"/>
      <c r="M18" s="452"/>
      <c r="N18" s="452"/>
      <c r="O18" s="452"/>
      <c r="P18" s="466">
        <f t="shared" ref="P18:P80" si="0">SUM(H18:O18)</f>
        <v>1</v>
      </c>
    </row>
    <row r="19" spans="1:16" x14ac:dyDescent="0.25">
      <c r="A19" s="53"/>
      <c r="B19" s="465">
        <v>3</v>
      </c>
      <c r="C19" s="450" t="s">
        <v>145</v>
      </c>
      <c r="D19" s="266" t="s">
        <v>34</v>
      </c>
      <c r="E19" s="453"/>
      <c r="F19" s="312"/>
      <c r="G19" s="312"/>
      <c r="H19" s="462">
        <v>1</v>
      </c>
      <c r="I19" s="452"/>
      <c r="J19" s="452"/>
      <c r="K19" s="452"/>
      <c r="L19" s="452"/>
      <c r="M19" s="452"/>
      <c r="N19" s="452"/>
      <c r="O19" s="452"/>
      <c r="P19" s="466">
        <f t="shared" si="0"/>
        <v>1</v>
      </c>
    </row>
    <row r="20" spans="1:16" x14ac:dyDescent="0.25">
      <c r="A20" s="53"/>
      <c r="B20" s="465">
        <v>4</v>
      </c>
      <c r="C20" s="450" t="s">
        <v>146</v>
      </c>
      <c r="D20" s="266" t="s">
        <v>34</v>
      </c>
      <c r="E20" s="453"/>
      <c r="F20" s="312"/>
      <c r="G20" s="312"/>
      <c r="H20" s="462">
        <v>1</v>
      </c>
      <c r="I20" s="452"/>
      <c r="J20" s="452"/>
      <c r="K20" s="452"/>
      <c r="L20" s="452"/>
      <c r="M20" s="452"/>
      <c r="N20" s="452"/>
      <c r="O20" s="452"/>
      <c r="P20" s="466">
        <f t="shared" si="0"/>
        <v>1</v>
      </c>
    </row>
    <row r="21" spans="1:16" x14ac:dyDescent="0.25">
      <c r="A21" s="53"/>
      <c r="B21" s="465">
        <v>5</v>
      </c>
      <c r="C21" s="450" t="s">
        <v>147</v>
      </c>
      <c r="D21" s="266" t="s">
        <v>34</v>
      </c>
      <c r="E21" s="453"/>
      <c r="F21" s="312"/>
      <c r="G21" s="312"/>
      <c r="H21" s="462">
        <v>1</v>
      </c>
      <c r="I21" s="452"/>
      <c r="J21" s="452"/>
      <c r="K21" s="452"/>
      <c r="L21" s="452"/>
      <c r="M21" s="452"/>
      <c r="N21" s="452"/>
      <c r="O21" s="452"/>
      <c r="P21" s="466">
        <f t="shared" si="0"/>
        <v>1</v>
      </c>
    </row>
    <row r="22" spans="1:16" ht="28.5" x14ac:dyDescent="0.25">
      <c r="A22" s="53"/>
      <c r="B22" s="465">
        <v>6</v>
      </c>
      <c r="C22" s="450" t="s">
        <v>148</v>
      </c>
      <c r="D22" s="266" t="s">
        <v>34</v>
      </c>
      <c r="E22" s="453"/>
      <c r="F22" s="312"/>
      <c r="G22" s="312"/>
      <c r="H22" s="462">
        <v>1</v>
      </c>
      <c r="I22" s="452"/>
      <c r="J22" s="452"/>
      <c r="K22" s="452"/>
      <c r="L22" s="452"/>
      <c r="M22" s="452"/>
      <c r="N22" s="452"/>
      <c r="O22" s="452"/>
      <c r="P22" s="466">
        <f t="shared" si="0"/>
        <v>1</v>
      </c>
    </row>
    <row r="23" spans="1:16" x14ac:dyDescent="0.25">
      <c r="A23" s="53"/>
      <c r="B23" s="467" t="s">
        <v>268</v>
      </c>
      <c r="C23" s="450"/>
      <c r="D23" s="266" t="s">
        <v>254</v>
      </c>
      <c r="E23" s="453"/>
      <c r="F23" s="312"/>
      <c r="G23" s="312"/>
      <c r="H23" s="462"/>
      <c r="I23" s="452"/>
      <c r="J23" s="452"/>
      <c r="K23" s="452"/>
      <c r="L23" s="452"/>
      <c r="M23" s="452"/>
      <c r="N23" s="452"/>
      <c r="O23" s="452"/>
      <c r="P23" s="466">
        <f t="shared" si="0"/>
        <v>0</v>
      </c>
    </row>
    <row r="24" spans="1:16" x14ac:dyDescent="0.25">
      <c r="A24" s="53"/>
      <c r="B24" s="465"/>
      <c r="C24" s="559"/>
      <c r="D24" s="559"/>
      <c r="E24" s="281"/>
      <c r="F24" s="312"/>
      <c r="G24" s="312"/>
      <c r="H24" s="462"/>
      <c r="I24" s="452"/>
      <c r="J24" s="452"/>
      <c r="K24" s="452"/>
      <c r="L24" s="452"/>
      <c r="M24" s="452"/>
      <c r="N24" s="452"/>
      <c r="O24" s="452"/>
      <c r="P24" s="466">
        <f t="shared" si="0"/>
        <v>0</v>
      </c>
    </row>
    <row r="25" spans="1:16" x14ac:dyDescent="0.25">
      <c r="A25" s="53"/>
      <c r="B25" s="465"/>
      <c r="C25" s="559"/>
      <c r="D25" s="559"/>
      <c r="E25" s="281"/>
      <c r="F25" s="312"/>
      <c r="G25" s="312"/>
      <c r="H25" s="462"/>
      <c r="I25" s="452"/>
      <c r="J25" s="452"/>
      <c r="K25" s="452"/>
      <c r="L25" s="452"/>
      <c r="M25" s="452"/>
      <c r="N25" s="452"/>
      <c r="O25" s="452"/>
      <c r="P25" s="466">
        <f t="shared" si="0"/>
        <v>0</v>
      </c>
    </row>
    <row r="26" spans="1:16" x14ac:dyDescent="0.25">
      <c r="A26" s="53"/>
      <c r="B26" s="465"/>
      <c r="C26" s="559"/>
      <c r="D26" s="559"/>
      <c r="E26" s="281"/>
      <c r="F26" s="312"/>
      <c r="G26" s="312"/>
      <c r="H26" s="462"/>
      <c r="I26" s="452"/>
      <c r="J26" s="452"/>
      <c r="K26" s="452"/>
      <c r="L26" s="452"/>
      <c r="M26" s="452"/>
      <c r="N26" s="452"/>
      <c r="O26" s="452"/>
      <c r="P26" s="466">
        <f t="shared" si="0"/>
        <v>0</v>
      </c>
    </row>
    <row r="27" spans="1:16" ht="25.5" customHeight="1" x14ac:dyDescent="0.25">
      <c r="A27" s="53"/>
      <c r="B27" s="579" t="s">
        <v>149</v>
      </c>
      <c r="C27" s="580"/>
      <c r="D27" s="580"/>
      <c r="E27" s="580"/>
      <c r="F27" s="580"/>
      <c r="G27" s="580"/>
      <c r="H27" s="580"/>
      <c r="I27" s="580"/>
      <c r="J27" s="580"/>
      <c r="K27" s="580"/>
      <c r="L27" s="580"/>
      <c r="M27" s="580"/>
      <c r="N27" s="580"/>
      <c r="O27" s="580"/>
      <c r="P27" s="581"/>
    </row>
    <row r="28" spans="1:16" x14ac:dyDescent="0.25">
      <c r="A28" s="53"/>
      <c r="B28" s="465">
        <v>7</v>
      </c>
      <c r="C28" s="450" t="s">
        <v>150</v>
      </c>
      <c r="D28" s="266" t="s">
        <v>34</v>
      </c>
      <c r="E28" s="453">
        <v>12</v>
      </c>
      <c r="F28" s="312"/>
      <c r="G28" s="312">
        <v>50</v>
      </c>
      <c r="H28" s="452"/>
      <c r="I28" s="462">
        <v>0.2</v>
      </c>
      <c r="J28" s="462">
        <v>0.5</v>
      </c>
      <c r="K28" s="462">
        <v>0.3</v>
      </c>
      <c r="L28" s="452"/>
      <c r="M28" s="452"/>
      <c r="N28" s="452"/>
      <c r="O28" s="452"/>
      <c r="P28" s="466">
        <f t="shared" si="0"/>
        <v>1</v>
      </c>
    </row>
    <row r="29" spans="1:16" ht="28.5" x14ac:dyDescent="0.25">
      <c r="A29" s="53"/>
      <c r="B29" s="465">
        <v>8</v>
      </c>
      <c r="C29" s="450" t="s">
        <v>151</v>
      </c>
      <c r="D29" s="266" t="s">
        <v>34</v>
      </c>
      <c r="E29" s="453">
        <v>12</v>
      </c>
      <c r="F29" s="312"/>
      <c r="G29" s="312"/>
      <c r="H29" s="452"/>
      <c r="I29" s="462">
        <v>0.8</v>
      </c>
      <c r="J29" s="462">
        <v>0.2</v>
      </c>
      <c r="K29" s="452"/>
      <c r="L29" s="452"/>
      <c r="M29" s="452"/>
      <c r="N29" s="452"/>
      <c r="O29" s="452"/>
      <c r="P29" s="466">
        <f t="shared" si="0"/>
        <v>1</v>
      </c>
    </row>
    <row r="30" spans="1:16" ht="28.5" x14ac:dyDescent="0.25">
      <c r="A30" s="53"/>
      <c r="B30" s="465">
        <v>9</v>
      </c>
      <c r="C30" s="450" t="s">
        <v>152</v>
      </c>
      <c r="D30" s="266" t="s">
        <v>34</v>
      </c>
      <c r="E30" s="453">
        <v>12</v>
      </c>
      <c r="F30" s="312"/>
      <c r="G30" s="312"/>
      <c r="H30" s="452"/>
      <c r="I30" s="462">
        <v>0.5</v>
      </c>
      <c r="J30" s="462">
        <v>0.5</v>
      </c>
      <c r="K30" s="452"/>
      <c r="L30" s="452"/>
      <c r="M30" s="452"/>
      <c r="N30" s="452"/>
      <c r="O30" s="452"/>
      <c r="P30" s="466">
        <f t="shared" si="0"/>
        <v>1</v>
      </c>
    </row>
    <row r="31" spans="1:16" ht="28.5" x14ac:dyDescent="0.25">
      <c r="A31" s="53"/>
      <c r="B31" s="465">
        <v>10</v>
      </c>
      <c r="C31" s="450" t="s">
        <v>153</v>
      </c>
      <c r="D31" s="266" t="s">
        <v>34</v>
      </c>
      <c r="E31" s="453">
        <v>12</v>
      </c>
      <c r="F31" s="312"/>
      <c r="G31" s="312"/>
      <c r="H31" s="452"/>
      <c r="I31" s="462">
        <v>1</v>
      </c>
      <c r="J31" s="452"/>
      <c r="K31" s="452"/>
      <c r="L31" s="452"/>
      <c r="M31" s="452"/>
      <c r="N31" s="452"/>
      <c r="O31" s="452"/>
      <c r="P31" s="466">
        <f t="shared" si="0"/>
        <v>1</v>
      </c>
    </row>
    <row r="32" spans="1:16" ht="28.5" x14ac:dyDescent="0.25">
      <c r="A32" s="53"/>
      <c r="B32" s="465">
        <v>11</v>
      </c>
      <c r="C32" s="450" t="s">
        <v>154</v>
      </c>
      <c r="D32" s="266" t="s">
        <v>34</v>
      </c>
      <c r="E32" s="453">
        <v>3</v>
      </c>
      <c r="F32" s="312"/>
      <c r="G32" s="312"/>
      <c r="H32" s="452"/>
      <c r="I32" s="452"/>
      <c r="J32" s="462">
        <v>1</v>
      </c>
      <c r="K32" s="452"/>
      <c r="L32" s="452"/>
      <c r="M32" s="452"/>
      <c r="N32" s="452"/>
      <c r="O32" s="452"/>
      <c r="P32" s="466">
        <f t="shared" si="0"/>
        <v>1</v>
      </c>
    </row>
    <row r="33" spans="1:16" x14ac:dyDescent="0.25">
      <c r="A33" s="53"/>
      <c r="B33" s="467" t="s">
        <v>268</v>
      </c>
      <c r="C33" s="450"/>
      <c r="D33" s="266" t="s">
        <v>254</v>
      </c>
      <c r="E33" s="453"/>
      <c r="F33" s="312"/>
      <c r="G33" s="312"/>
      <c r="H33" s="452"/>
      <c r="I33" s="452"/>
      <c r="J33" s="452"/>
      <c r="K33" s="452"/>
      <c r="L33" s="452"/>
      <c r="M33" s="452"/>
      <c r="N33" s="452"/>
      <c r="O33" s="452"/>
      <c r="P33" s="466">
        <f t="shared" si="0"/>
        <v>0</v>
      </c>
    </row>
    <row r="34" spans="1:16" x14ac:dyDescent="0.25">
      <c r="A34" s="53"/>
      <c r="B34" s="465"/>
      <c r="C34" s="559"/>
      <c r="D34" s="559"/>
      <c r="E34" s="281"/>
      <c r="F34" s="312"/>
      <c r="G34" s="312"/>
      <c r="H34" s="452"/>
      <c r="I34" s="452"/>
      <c r="J34" s="452"/>
      <c r="K34" s="452"/>
      <c r="L34" s="452"/>
      <c r="M34" s="452"/>
      <c r="N34" s="452"/>
      <c r="O34" s="452"/>
      <c r="P34" s="466">
        <f t="shared" si="0"/>
        <v>0</v>
      </c>
    </row>
    <row r="35" spans="1:16" x14ac:dyDescent="0.25">
      <c r="A35" s="53"/>
      <c r="B35" s="465"/>
      <c r="C35" s="559"/>
      <c r="D35" s="559"/>
      <c r="E35" s="281"/>
      <c r="F35" s="312"/>
      <c r="G35" s="312"/>
      <c r="H35" s="452"/>
      <c r="I35" s="452"/>
      <c r="J35" s="452"/>
      <c r="K35" s="452"/>
      <c r="L35" s="452"/>
      <c r="M35" s="452"/>
      <c r="N35" s="452"/>
      <c r="O35" s="452"/>
      <c r="P35" s="466">
        <f t="shared" si="0"/>
        <v>0</v>
      </c>
    </row>
    <row r="36" spans="1:16" x14ac:dyDescent="0.25">
      <c r="A36" s="53"/>
      <c r="B36" s="465"/>
      <c r="C36" s="559"/>
      <c r="D36" s="559"/>
      <c r="E36" s="281"/>
      <c r="F36" s="312"/>
      <c r="G36" s="312"/>
      <c r="H36" s="452"/>
      <c r="I36" s="452"/>
      <c r="J36" s="452"/>
      <c r="K36" s="452"/>
      <c r="L36" s="452"/>
      <c r="M36" s="452"/>
      <c r="N36" s="452"/>
      <c r="O36" s="452"/>
      <c r="P36" s="466">
        <f t="shared" si="0"/>
        <v>0</v>
      </c>
    </row>
    <row r="37" spans="1:16" ht="26.25" customHeight="1" x14ac:dyDescent="0.25">
      <c r="A37" s="53"/>
      <c r="B37" s="579" t="s">
        <v>11</v>
      </c>
      <c r="C37" s="580"/>
      <c r="D37" s="580"/>
      <c r="E37" s="580"/>
      <c r="F37" s="580"/>
      <c r="G37" s="580"/>
      <c r="H37" s="580"/>
      <c r="I37" s="580"/>
      <c r="J37" s="580"/>
      <c r="K37" s="580"/>
      <c r="L37" s="580"/>
      <c r="M37" s="580"/>
      <c r="N37" s="580"/>
      <c r="O37" s="580"/>
      <c r="P37" s="581"/>
    </row>
    <row r="38" spans="1:16" x14ac:dyDescent="0.25">
      <c r="A38" s="53"/>
      <c r="B38" s="467" t="s">
        <v>11</v>
      </c>
      <c r="C38" s="450"/>
      <c r="D38" s="453"/>
      <c r="E38" s="453"/>
      <c r="F38" s="312"/>
      <c r="G38" s="312"/>
      <c r="H38" s="457"/>
      <c r="I38" s="457"/>
      <c r="J38" s="457"/>
      <c r="K38" s="457"/>
      <c r="L38" s="457"/>
      <c r="M38" s="457"/>
      <c r="N38" s="457"/>
      <c r="O38" s="457"/>
      <c r="P38" s="466">
        <f t="shared" si="0"/>
        <v>0</v>
      </c>
    </row>
    <row r="39" spans="1:16" ht="28.5" x14ac:dyDescent="0.25">
      <c r="A39" s="53"/>
      <c r="B39" s="465">
        <v>12</v>
      </c>
      <c r="C39" s="450" t="s">
        <v>155</v>
      </c>
      <c r="D39" s="266" t="s">
        <v>34</v>
      </c>
      <c r="E39" s="453">
        <v>12</v>
      </c>
      <c r="F39" s="312"/>
      <c r="G39" s="312"/>
      <c r="H39" s="452"/>
      <c r="I39" s="452"/>
      <c r="J39" s="462">
        <v>1</v>
      </c>
      <c r="K39" s="452"/>
      <c r="L39" s="452"/>
      <c r="M39" s="452"/>
      <c r="N39" s="452"/>
      <c r="O39" s="452"/>
      <c r="P39" s="466">
        <f t="shared" si="0"/>
        <v>1</v>
      </c>
    </row>
    <row r="40" spans="1:16" ht="28.5" x14ac:dyDescent="0.25">
      <c r="A40" s="53"/>
      <c r="B40" s="465">
        <v>13</v>
      </c>
      <c r="C40" s="450" t="s">
        <v>156</v>
      </c>
      <c r="D40" s="266" t="s">
        <v>34</v>
      </c>
      <c r="E40" s="453">
        <v>12</v>
      </c>
      <c r="F40" s="312"/>
      <c r="G40" s="312"/>
      <c r="H40" s="452"/>
      <c r="I40" s="452"/>
      <c r="J40" s="462">
        <v>1</v>
      </c>
      <c r="K40" s="452"/>
      <c r="L40" s="452"/>
      <c r="M40" s="452"/>
      <c r="N40" s="452"/>
      <c r="O40" s="452"/>
      <c r="P40" s="466">
        <f t="shared" si="0"/>
        <v>1</v>
      </c>
    </row>
    <row r="41" spans="1:16" ht="28.5" x14ac:dyDescent="0.25">
      <c r="A41" s="53"/>
      <c r="B41" s="465">
        <v>14</v>
      </c>
      <c r="C41" s="450" t="s">
        <v>157</v>
      </c>
      <c r="D41" s="266" t="s">
        <v>34</v>
      </c>
      <c r="E41" s="453">
        <v>12</v>
      </c>
      <c r="F41" s="312"/>
      <c r="G41" s="312"/>
      <c r="H41" s="452"/>
      <c r="I41" s="452"/>
      <c r="J41" s="462">
        <v>1</v>
      </c>
      <c r="K41" s="452"/>
      <c r="L41" s="452"/>
      <c r="M41" s="452"/>
      <c r="N41" s="452"/>
      <c r="O41" s="452"/>
      <c r="P41" s="466">
        <f t="shared" si="0"/>
        <v>1</v>
      </c>
    </row>
    <row r="42" spans="1:16" x14ac:dyDescent="0.25">
      <c r="A42" s="53"/>
      <c r="B42" s="467" t="s">
        <v>268</v>
      </c>
      <c r="C42" s="450"/>
      <c r="D42" s="266" t="s">
        <v>254</v>
      </c>
      <c r="E42" s="453"/>
      <c r="F42" s="312"/>
      <c r="G42" s="312"/>
      <c r="H42" s="452"/>
      <c r="I42" s="452"/>
      <c r="J42" s="452"/>
      <c r="K42" s="452"/>
      <c r="L42" s="452"/>
      <c r="M42" s="452"/>
      <c r="N42" s="452"/>
      <c r="O42" s="452"/>
      <c r="P42" s="466">
        <f t="shared" si="0"/>
        <v>0</v>
      </c>
    </row>
    <row r="43" spans="1:16" x14ac:dyDescent="0.25">
      <c r="A43" s="53"/>
      <c r="B43" s="465"/>
      <c r="C43" s="559"/>
      <c r="D43" s="559"/>
      <c r="E43" s="281"/>
      <c r="F43" s="312"/>
      <c r="G43" s="312"/>
      <c r="H43" s="452"/>
      <c r="I43" s="452"/>
      <c r="J43" s="452"/>
      <c r="K43" s="452"/>
      <c r="L43" s="452"/>
      <c r="M43" s="452"/>
      <c r="N43" s="452"/>
      <c r="O43" s="452"/>
      <c r="P43" s="466">
        <f t="shared" si="0"/>
        <v>0</v>
      </c>
    </row>
    <row r="44" spans="1:16" x14ac:dyDescent="0.25">
      <c r="A44" s="53"/>
      <c r="B44" s="465"/>
      <c r="C44" s="559"/>
      <c r="D44" s="559"/>
      <c r="E44" s="281"/>
      <c r="F44" s="312"/>
      <c r="G44" s="312"/>
      <c r="H44" s="452"/>
      <c r="I44" s="452"/>
      <c r="J44" s="452"/>
      <c r="K44" s="452"/>
      <c r="L44" s="452"/>
      <c r="M44" s="452"/>
      <c r="N44" s="452"/>
      <c r="O44" s="452"/>
      <c r="P44" s="466">
        <f t="shared" si="0"/>
        <v>0</v>
      </c>
    </row>
    <row r="45" spans="1:16" x14ac:dyDescent="0.25">
      <c r="A45" s="53"/>
      <c r="B45" s="465"/>
      <c r="C45" s="559"/>
      <c r="D45" s="559"/>
      <c r="E45" s="281"/>
      <c r="F45" s="312"/>
      <c r="G45" s="312"/>
      <c r="H45" s="452"/>
      <c r="I45" s="452"/>
      <c r="J45" s="452"/>
      <c r="K45" s="452"/>
      <c r="L45" s="452"/>
      <c r="M45" s="452"/>
      <c r="N45" s="452"/>
      <c r="O45" s="452"/>
      <c r="P45" s="466">
        <f t="shared" si="0"/>
        <v>0</v>
      </c>
    </row>
    <row r="46" spans="1:16" ht="24" customHeight="1" x14ac:dyDescent="0.25">
      <c r="A46" s="53"/>
      <c r="B46" s="579" t="s">
        <v>158</v>
      </c>
      <c r="C46" s="580"/>
      <c r="D46" s="580"/>
      <c r="E46" s="580"/>
      <c r="F46" s="580"/>
      <c r="G46" s="580"/>
      <c r="H46" s="580"/>
      <c r="I46" s="580"/>
      <c r="J46" s="580"/>
      <c r="K46" s="580"/>
      <c r="L46" s="580"/>
      <c r="M46" s="580"/>
      <c r="N46" s="580"/>
      <c r="O46" s="580"/>
      <c r="P46" s="581"/>
    </row>
    <row r="47" spans="1:16" x14ac:dyDescent="0.25">
      <c r="A47" s="53"/>
      <c r="B47" s="465">
        <v>15</v>
      </c>
      <c r="C47" s="450" t="s">
        <v>159</v>
      </c>
      <c r="D47" s="266" t="s">
        <v>34</v>
      </c>
      <c r="E47" s="453"/>
      <c r="F47" s="312"/>
      <c r="G47" s="312"/>
      <c r="H47" s="462">
        <v>1</v>
      </c>
      <c r="I47" s="452"/>
      <c r="J47" s="452"/>
      <c r="K47" s="452"/>
      <c r="L47" s="452"/>
      <c r="M47" s="452"/>
      <c r="N47" s="452"/>
      <c r="O47" s="452"/>
      <c r="P47" s="466">
        <f t="shared" si="0"/>
        <v>1</v>
      </c>
    </row>
    <row r="48" spans="1:16" x14ac:dyDescent="0.25">
      <c r="A48" s="53"/>
      <c r="B48" s="467" t="s">
        <v>268</v>
      </c>
      <c r="C48" s="450"/>
      <c r="D48" s="266" t="s">
        <v>254</v>
      </c>
      <c r="E48" s="453"/>
      <c r="F48" s="312"/>
      <c r="G48" s="312"/>
      <c r="H48" s="462"/>
      <c r="I48" s="452"/>
      <c r="J48" s="452"/>
      <c r="K48" s="452"/>
      <c r="L48" s="452"/>
      <c r="M48" s="452"/>
      <c r="N48" s="452"/>
      <c r="O48" s="452"/>
      <c r="P48" s="466">
        <f t="shared" si="0"/>
        <v>0</v>
      </c>
    </row>
    <row r="49" spans="1:16" x14ac:dyDescent="0.25">
      <c r="A49" s="53"/>
      <c r="B49" s="465"/>
      <c r="C49" s="559"/>
      <c r="D49" s="559"/>
      <c r="E49" s="281"/>
      <c r="F49" s="312"/>
      <c r="G49" s="312"/>
      <c r="H49" s="462"/>
      <c r="I49" s="452"/>
      <c r="J49" s="452"/>
      <c r="K49" s="452"/>
      <c r="L49" s="452"/>
      <c r="M49" s="452"/>
      <c r="N49" s="452"/>
      <c r="O49" s="452"/>
      <c r="P49" s="466">
        <f t="shared" si="0"/>
        <v>0</v>
      </c>
    </row>
    <row r="50" spans="1:16" x14ac:dyDescent="0.25">
      <c r="A50" s="53"/>
      <c r="B50" s="465"/>
      <c r="C50" s="559"/>
      <c r="D50" s="559"/>
      <c r="E50" s="281"/>
      <c r="F50" s="312"/>
      <c r="G50" s="312"/>
      <c r="H50" s="462"/>
      <c r="I50" s="452"/>
      <c r="J50" s="452"/>
      <c r="K50" s="452"/>
      <c r="L50" s="452"/>
      <c r="M50" s="452"/>
      <c r="N50" s="452"/>
      <c r="O50" s="452"/>
      <c r="P50" s="466"/>
    </row>
    <row r="51" spans="1:16" x14ac:dyDescent="0.25">
      <c r="A51" s="53"/>
      <c r="B51" s="465"/>
      <c r="C51" s="559"/>
      <c r="D51" s="559"/>
      <c r="E51" s="281"/>
      <c r="F51" s="312"/>
      <c r="G51" s="312"/>
      <c r="H51" s="462"/>
      <c r="I51" s="452"/>
      <c r="J51" s="452"/>
      <c r="K51" s="452"/>
      <c r="L51" s="452"/>
      <c r="M51" s="452"/>
      <c r="N51" s="452"/>
      <c r="O51" s="452"/>
      <c r="P51" s="466">
        <f t="shared" si="0"/>
        <v>0</v>
      </c>
    </row>
    <row r="52" spans="1:16" ht="21" customHeight="1" x14ac:dyDescent="0.25">
      <c r="A52" s="51"/>
      <c r="B52" s="579" t="s">
        <v>160</v>
      </c>
      <c r="C52" s="580"/>
      <c r="D52" s="580"/>
      <c r="E52" s="580"/>
      <c r="F52" s="580"/>
      <c r="G52" s="580"/>
      <c r="H52" s="580"/>
      <c r="I52" s="580"/>
      <c r="J52" s="580"/>
      <c r="K52" s="580"/>
      <c r="L52" s="580"/>
      <c r="M52" s="580"/>
      <c r="N52" s="580"/>
      <c r="O52" s="580"/>
      <c r="P52" s="581"/>
    </row>
    <row r="53" spans="1:16" x14ac:dyDescent="0.25">
      <c r="A53" s="53"/>
      <c r="B53" s="465">
        <v>16</v>
      </c>
      <c r="C53" s="450" t="s">
        <v>161</v>
      </c>
      <c r="D53" s="266" t="s">
        <v>34</v>
      </c>
      <c r="E53" s="453"/>
      <c r="F53" s="312"/>
      <c r="G53" s="312"/>
      <c r="H53" s="452"/>
      <c r="I53" s="452"/>
      <c r="J53" s="452"/>
      <c r="K53" s="452"/>
      <c r="L53" s="452"/>
      <c r="M53" s="452"/>
      <c r="N53" s="452"/>
      <c r="O53" s="452"/>
      <c r="P53" s="466">
        <f t="shared" si="0"/>
        <v>0</v>
      </c>
    </row>
    <row r="54" spans="1:16" x14ac:dyDescent="0.25">
      <c r="A54" s="53"/>
      <c r="B54" s="465">
        <v>17</v>
      </c>
      <c r="C54" s="450" t="s">
        <v>162</v>
      </c>
      <c r="D54" s="266" t="s">
        <v>34</v>
      </c>
      <c r="E54" s="453"/>
      <c r="F54" s="312"/>
      <c r="G54" s="312"/>
      <c r="H54" s="452"/>
      <c r="I54" s="452"/>
      <c r="J54" s="452"/>
      <c r="K54" s="452"/>
      <c r="L54" s="452"/>
      <c r="M54" s="452"/>
      <c r="N54" s="452"/>
      <c r="O54" s="452"/>
      <c r="P54" s="466">
        <f t="shared" si="0"/>
        <v>0</v>
      </c>
    </row>
    <row r="55" spans="1:16" x14ac:dyDescent="0.25">
      <c r="A55" s="53"/>
      <c r="B55" s="465">
        <v>18</v>
      </c>
      <c r="C55" s="450" t="s">
        <v>163</v>
      </c>
      <c r="D55" s="266" t="s">
        <v>34</v>
      </c>
      <c r="E55" s="453"/>
      <c r="F55" s="312"/>
      <c r="G55" s="312"/>
      <c r="H55" s="452"/>
      <c r="I55" s="452"/>
      <c r="J55" s="452"/>
      <c r="K55" s="452"/>
      <c r="L55" s="452"/>
      <c r="M55" s="452"/>
      <c r="N55" s="452"/>
      <c r="O55" s="452"/>
      <c r="P55" s="466">
        <f t="shared" si="0"/>
        <v>0</v>
      </c>
    </row>
    <row r="56" spans="1:16" x14ac:dyDescent="0.25">
      <c r="A56" s="53"/>
      <c r="B56" s="465">
        <v>19</v>
      </c>
      <c r="C56" s="450" t="s">
        <v>164</v>
      </c>
      <c r="D56" s="266" t="s">
        <v>34</v>
      </c>
      <c r="E56" s="453"/>
      <c r="F56" s="312"/>
      <c r="G56" s="312"/>
      <c r="H56" s="452"/>
      <c r="I56" s="452"/>
      <c r="J56" s="452"/>
      <c r="K56" s="452"/>
      <c r="L56" s="452"/>
      <c r="M56" s="452"/>
      <c r="N56" s="452"/>
      <c r="O56" s="452"/>
      <c r="P56" s="466">
        <f t="shared" si="0"/>
        <v>0</v>
      </c>
    </row>
    <row r="57" spans="1:16" x14ac:dyDescent="0.25">
      <c r="A57" s="53"/>
      <c r="B57" s="467" t="s">
        <v>268</v>
      </c>
      <c r="C57" s="450"/>
      <c r="D57" s="266" t="s">
        <v>254</v>
      </c>
      <c r="E57" s="453"/>
      <c r="F57" s="312"/>
      <c r="G57" s="312"/>
      <c r="H57" s="452"/>
      <c r="I57" s="452"/>
      <c r="J57" s="452"/>
      <c r="K57" s="452"/>
      <c r="L57" s="452"/>
      <c r="M57" s="452"/>
      <c r="N57" s="452"/>
      <c r="O57" s="452"/>
      <c r="P57" s="466">
        <f t="shared" si="0"/>
        <v>0</v>
      </c>
    </row>
    <row r="58" spans="1:16" x14ac:dyDescent="0.25">
      <c r="A58" s="53"/>
      <c r="B58" s="467"/>
      <c r="C58" s="559"/>
      <c r="D58" s="559"/>
      <c r="E58" s="281"/>
      <c r="F58" s="312"/>
      <c r="G58" s="312"/>
      <c r="H58" s="452"/>
      <c r="I58" s="452"/>
      <c r="J58" s="452"/>
      <c r="K58" s="452"/>
      <c r="L58" s="452"/>
      <c r="M58" s="452"/>
      <c r="N58" s="452"/>
      <c r="O58" s="452"/>
      <c r="P58" s="466"/>
    </row>
    <row r="59" spans="1:16" x14ac:dyDescent="0.25">
      <c r="A59" s="53"/>
      <c r="B59" s="467"/>
      <c r="C59" s="559"/>
      <c r="D59" s="559"/>
      <c r="E59" s="281"/>
      <c r="F59" s="312"/>
      <c r="G59" s="312"/>
      <c r="H59" s="452"/>
      <c r="I59" s="452"/>
      <c r="J59" s="452"/>
      <c r="K59" s="452"/>
      <c r="L59" s="452"/>
      <c r="M59" s="452"/>
      <c r="N59" s="452"/>
      <c r="O59" s="452"/>
      <c r="P59" s="466"/>
    </row>
    <row r="60" spans="1:16" x14ac:dyDescent="0.25">
      <c r="A60" s="51"/>
      <c r="B60" s="468"/>
      <c r="C60" s="559"/>
      <c r="D60" s="559"/>
      <c r="E60" s="281"/>
      <c r="F60" s="312"/>
      <c r="G60" s="312"/>
      <c r="H60" s="456"/>
      <c r="I60" s="456"/>
      <c r="J60" s="456"/>
      <c r="K60" s="456"/>
      <c r="L60" s="456"/>
      <c r="M60" s="456"/>
      <c r="N60" s="456"/>
      <c r="O60" s="456"/>
      <c r="P60" s="466"/>
    </row>
    <row r="61" spans="1:16" ht="27" customHeight="1" x14ac:dyDescent="0.25">
      <c r="B61" s="587" t="s">
        <v>165</v>
      </c>
      <c r="C61" s="588"/>
      <c r="D61" s="588"/>
      <c r="E61" s="588"/>
      <c r="F61" s="588"/>
      <c r="G61" s="588"/>
      <c r="H61" s="588"/>
      <c r="I61" s="588"/>
      <c r="J61" s="588"/>
      <c r="K61" s="588"/>
      <c r="L61" s="588"/>
      <c r="M61" s="588"/>
      <c r="N61" s="588"/>
      <c r="O61" s="588"/>
      <c r="P61" s="589"/>
    </row>
    <row r="62" spans="1:16" ht="16.5" x14ac:dyDescent="0.25">
      <c r="B62" s="469"/>
      <c r="C62" s="450"/>
      <c r="D62" s="453"/>
      <c r="E62" s="453"/>
      <c r="F62" s="449"/>
      <c r="G62" s="449"/>
      <c r="H62" s="449"/>
      <c r="I62" s="449"/>
      <c r="J62" s="449"/>
      <c r="K62" s="449"/>
      <c r="L62" s="449"/>
      <c r="M62" s="449"/>
      <c r="N62" s="449"/>
      <c r="O62" s="449"/>
      <c r="P62" s="470"/>
    </row>
    <row r="63" spans="1:16" ht="25.5" customHeight="1" x14ac:dyDescent="0.25">
      <c r="A63" s="53"/>
      <c r="B63" s="582" t="s">
        <v>166</v>
      </c>
      <c r="C63" s="572"/>
      <c r="D63" s="572"/>
      <c r="E63" s="572"/>
      <c r="F63" s="572"/>
      <c r="G63" s="572"/>
      <c r="H63" s="572"/>
      <c r="I63" s="572"/>
      <c r="J63" s="572"/>
      <c r="K63" s="572"/>
      <c r="L63" s="572"/>
      <c r="M63" s="572"/>
      <c r="N63" s="572"/>
      <c r="O63" s="572"/>
      <c r="P63" s="583"/>
    </row>
    <row r="64" spans="1:16" x14ac:dyDescent="0.25">
      <c r="A64" s="53"/>
      <c r="B64" s="465">
        <v>21</v>
      </c>
      <c r="C64" s="450" t="s">
        <v>167</v>
      </c>
      <c r="D64" s="266" t="s">
        <v>34</v>
      </c>
      <c r="E64" s="453"/>
      <c r="F64" s="312"/>
      <c r="G64" s="312"/>
      <c r="H64" s="462">
        <v>1</v>
      </c>
      <c r="I64" s="452"/>
      <c r="J64" s="452"/>
      <c r="K64" s="452"/>
      <c r="L64" s="452"/>
      <c r="M64" s="452"/>
      <c r="N64" s="452"/>
      <c r="O64" s="452"/>
      <c r="P64" s="466">
        <f t="shared" si="0"/>
        <v>1</v>
      </c>
    </row>
    <row r="65" spans="1:16" ht="28.5" x14ac:dyDescent="0.25">
      <c r="A65" s="53"/>
      <c r="B65" s="465">
        <v>22</v>
      </c>
      <c r="C65" s="450" t="s">
        <v>168</v>
      </c>
      <c r="D65" s="266" t="s">
        <v>34</v>
      </c>
      <c r="E65" s="453"/>
      <c r="F65" s="312"/>
      <c r="G65" s="312"/>
      <c r="H65" s="462">
        <v>1</v>
      </c>
      <c r="I65" s="452"/>
      <c r="J65" s="452"/>
      <c r="K65" s="452"/>
      <c r="L65" s="452"/>
      <c r="M65" s="452"/>
      <c r="N65" s="452"/>
      <c r="O65" s="452"/>
      <c r="P65" s="466">
        <f t="shared" si="0"/>
        <v>1</v>
      </c>
    </row>
    <row r="66" spans="1:16" x14ac:dyDescent="0.25">
      <c r="A66" s="53"/>
      <c r="B66" s="465">
        <v>23</v>
      </c>
      <c r="C66" s="450" t="s">
        <v>169</v>
      </c>
      <c r="D66" s="266" t="s">
        <v>34</v>
      </c>
      <c r="E66" s="453"/>
      <c r="F66" s="312"/>
      <c r="G66" s="312"/>
      <c r="H66" s="462">
        <v>1</v>
      </c>
      <c r="I66" s="452"/>
      <c r="J66" s="452"/>
      <c r="K66" s="452"/>
      <c r="L66" s="452"/>
      <c r="M66" s="452"/>
      <c r="N66" s="452"/>
      <c r="O66" s="452"/>
      <c r="P66" s="466">
        <f t="shared" si="0"/>
        <v>1</v>
      </c>
    </row>
    <row r="67" spans="1:16" x14ac:dyDescent="0.25">
      <c r="A67" s="53"/>
      <c r="B67" s="465">
        <v>24</v>
      </c>
      <c r="C67" s="450" t="s">
        <v>170</v>
      </c>
      <c r="D67" s="266" t="s">
        <v>34</v>
      </c>
      <c r="E67" s="453"/>
      <c r="F67" s="312"/>
      <c r="G67" s="312"/>
      <c r="H67" s="462">
        <v>1</v>
      </c>
      <c r="I67" s="452"/>
      <c r="J67" s="452"/>
      <c r="K67" s="452"/>
      <c r="L67" s="452"/>
      <c r="M67" s="452"/>
      <c r="N67" s="452"/>
      <c r="O67" s="452"/>
      <c r="P67" s="466">
        <f t="shared" si="0"/>
        <v>1</v>
      </c>
    </row>
    <row r="68" spans="1:16" x14ac:dyDescent="0.25">
      <c r="A68" s="53"/>
      <c r="B68" s="467" t="s">
        <v>268</v>
      </c>
      <c r="C68" s="450"/>
      <c r="D68" s="266" t="s">
        <v>254</v>
      </c>
      <c r="E68" s="453"/>
      <c r="F68" s="312"/>
      <c r="G68" s="312"/>
      <c r="H68" s="462"/>
      <c r="I68" s="452"/>
      <c r="J68" s="452"/>
      <c r="K68" s="452"/>
      <c r="L68" s="452"/>
      <c r="M68" s="452"/>
      <c r="N68" s="452"/>
      <c r="O68" s="452"/>
      <c r="P68" s="466"/>
    </row>
    <row r="69" spans="1:16" x14ac:dyDescent="0.25">
      <c r="A69" s="53"/>
      <c r="B69" s="465"/>
      <c r="C69" s="559"/>
      <c r="D69" s="559"/>
      <c r="E69" s="281"/>
      <c r="F69" s="312"/>
      <c r="G69" s="312"/>
      <c r="H69" s="462"/>
      <c r="I69" s="452"/>
      <c r="J69" s="452"/>
      <c r="K69" s="452"/>
      <c r="L69" s="452"/>
      <c r="M69" s="452"/>
      <c r="N69" s="452"/>
      <c r="O69" s="452"/>
      <c r="P69" s="466"/>
    </row>
    <row r="70" spans="1:16" x14ac:dyDescent="0.25">
      <c r="A70" s="53"/>
      <c r="B70" s="465"/>
      <c r="C70" s="559"/>
      <c r="D70" s="559"/>
      <c r="E70" s="281"/>
      <c r="F70" s="312"/>
      <c r="G70" s="312"/>
      <c r="H70" s="462"/>
      <c r="I70" s="452"/>
      <c r="J70" s="452"/>
      <c r="K70" s="452"/>
      <c r="L70" s="452"/>
      <c r="M70" s="452"/>
      <c r="N70" s="452"/>
      <c r="O70" s="452"/>
      <c r="P70" s="466"/>
    </row>
    <row r="71" spans="1:16" x14ac:dyDescent="0.25">
      <c r="A71" s="53"/>
      <c r="B71" s="465"/>
      <c r="C71" s="559"/>
      <c r="D71" s="559"/>
      <c r="E71" s="281"/>
      <c r="F71" s="312"/>
      <c r="G71" s="312"/>
      <c r="H71" s="452"/>
      <c r="I71" s="452"/>
      <c r="J71" s="452"/>
      <c r="K71" s="452"/>
      <c r="L71" s="452"/>
      <c r="M71" s="452"/>
      <c r="N71" s="452"/>
      <c r="O71" s="452"/>
      <c r="P71" s="466">
        <f t="shared" si="0"/>
        <v>0</v>
      </c>
    </row>
    <row r="72" spans="1:16" ht="28.5" customHeight="1" x14ac:dyDescent="0.25">
      <c r="A72" s="53"/>
      <c r="B72" s="582" t="s">
        <v>171</v>
      </c>
      <c r="C72" s="572"/>
      <c r="D72" s="572"/>
      <c r="E72" s="572"/>
      <c r="F72" s="572"/>
      <c r="G72" s="572"/>
      <c r="H72" s="572"/>
      <c r="I72" s="572"/>
      <c r="J72" s="572"/>
      <c r="K72" s="572"/>
      <c r="L72" s="572"/>
      <c r="M72" s="572"/>
      <c r="N72" s="572"/>
      <c r="O72" s="572"/>
      <c r="P72" s="583"/>
    </row>
    <row r="73" spans="1:16" x14ac:dyDescent="0.25">
      <c r="A73" s="53"/>
      <c r="B73" s="465">
        <v>25</v>
      </c>
      <c r="C73" s="450" t="s">
        <v>172</v>
      </c>
      <c r="D73" s="266" t="s">
        <v>34</v>
      </c>
      <c r="E73" s="453"/>
      <c r="F73" s="312"/>
      <c r="G73" s="312"/>
      <c r="H73" s="452"/>
      <c r="I73" s="462">
        <v>1</v>
      </c>
      <c r="J73" s="452"/>
      <c r="K73" s="452"/>
      <c r="L73" s="452"/>
      <c r="M73" s="452"/>
      <c r="N73" s="452"/>
      <c r="O73" s="452"/>
      <c r="P73" s="466">
        <f t="shared" si="0"/>
        <v>1</v>
      </c>
    </row>
    <row r="74" spans="1:16" x14ac:dyDescent="0.25">
      <c r="A74" s="53"/>
      <c r="B74" s="465">
        <v>26</v>
      </c>
      <c r="C74" s="450" t="s">
        <v>173</v>
      </c>
      <c r="D74" s="266" t="s">
        <v>34</v>
      </c>
      <c r="E74" s="453"/>
      <c r="F74" s="312"/>
      <c r="G74" s="312"/>
      <c r="H74" s="452"/>
      <c r="I74" s="462">
        <v>1</v>
      </c>
      <c r="J74" s="452"/>
      <c r="K74" s="452"/>
      <c r="L74" s="452"/>
      <c r="M74" s="452"/>
      <c r="N74" s="452"/>
      <c r="O74" s="452"/>
      <c r="P74" s="466">
        <f t="shared" si="0"/>
        <v>1</v>
      </c>
    </row>
    <row r="75" spans="1:16" ht="28.5" x14ac:dyDescent="0.25">
      <c r="A75" s="53"/>
      <c r="B75" s="465">
        <v>27</v>
      </c>
      <c r="C75" s="450" t="s">
        <v>174</v>
      </c>
      <c r="D75" s="266" t="s">
        <v>34</v>
      </c>
      <c r="E75" s="453"/>
      <c r="F75" s="312"/>
      <c r="G75" s="312"/>
      <c r="H75" s="452"/>
      <c r="I75" s="462">
        <v>0.8</v>
      </c>
      <c r="J75" s="462">
        <v>0.2</v>
      </c>
      <c r="K75" s="452"/>
      <c r="L75" s="452"/>
      <c r="M75" s="452"/>
      <c r="N75" s="452"/>
      <c r="O75" s="452"/>
      <c r="P75" s="466">
        <f t="shared" si="0"/>
        <v>1</v>
      </c>
    </row>
    <row r="76" spans="1:16" ht="28.5" x14ac:dyDescent="0.25">
      <c r="A76" s="53"/>
      <c r="B76" s="465">
        <v>28</v>
      </c>
      <c r="C76" s="450" t="s">
        <v>175</v>
      </c>
      <c r="D76" s="266" t="s">
        <v>34</v>
      </c>
      <c r="E76" s="453"/>
      <c r="F76" s="312"/>
      <c r="G76" s="312"/>
      <c r="H76" s="452"/>
      <c r="I76" s="452"/>
      <c r="J76" s="452"/>
      <c r="K76" s="452"/>
      <c r="L76" s="452"/>
      <c r="M76" s="452"/>
      <c r="N76" s="452"/>
      <c r="O76" s="452"/>
      <c r="P76" s="466">
        <f t="shared" si="0"/>
        <v>0</v>
      </c>
    </row>
    <row r="77" spans="1:16" ht="28.5" x14ac:dyDescent="0.25">
      <c r="A77" s="53"/>
      <c r="B77" s="465">
        <v>29</v>
      </c>
      <c r="C77" s="450" t="s">
        <v>176</v>
      </c>
      <c r="D77" s="266" t="s">
        <v>34</v>
      </c>
      <c r="E77" s="453"/>
      <c r="F77" s="312"/>
      <c r="G77" s="312"/>
      <c r="H77" s="452"/>
      <c r="I77" s="452"/>
      <c r="J77" s="452"/>
      <c r="K77" s="452"/>
      <c r="L77" s="452"/>
      <c r="M77" s="452"/>
      <c r="N77" s="452"/>
      <c r="O77" s="452"/>
      <c r="P77" s="466">
        <f t="shared" si="0"/>
        <v>0</v>
      </c>
    </row>
    <row r="78" spans="1:16" ht="28.5" x14ac:dyDescent="0.25">
      <c r="A78" s="53"/>
      <c r="B78" s="465">
        <v>30</v>
      </c>
      <c r="C78" s="450" t="s">
        <v>177</v>
      </c>
      <c r="D78" s="266" t="s">
        <v>34</v>
      </c>
      <c r="E78" s="453"/>
      <c r="F78" s="312"/>
      <c r="G78" s="312"/>
      <c r="H78" s="452"/>
      <c r="I78" s="452"/>
      <c r="J78" s="452"/>
      <c r="K78" s="452"/>
      <c r="L78" s="452"/>
      <c r="M78" s="452"/>
      <c r="N78" s="452"/>
      <c r="O78" s="452"/>
      <c r="P78" s="466">
        <f t="shared" si="0"/>
        <v>0</v>
      </c>
    </row>
    <row r="79" spans="1:16" ht="28.5" x14ac:dyDescent="0.25">
      <c r="A79" s="53"/>
      <c r="B79" s="465">
        <v>31</v>
      </c>
      <c r="C79" s="450" t="s">
        <v>178</v>
      </c>
      <c r="D79" s="266" t="s">
        <v>34</v>
      </c>
      <c r="E79" s="453"/>
      <c r="F79" s="312"/>
      <c r="G79" s="312"/>
      <c r="H79" s="452"/>
      <c r="I79" s="452"/>
      <c r="J79" s="452"/>
      <c r="K79" s="452"/>
      <c r="L79" s="452"/>
      <c r="M79" s="452"/>
      <c r="N79" s="452"/>
      <c r="O79" s="452"/>
      <c r="P79" s="466">
        <f t="shared" si="0"/>
        <v>0</v>
      </c>
    </row>
    <row r="80" spans="1:16" x14ac:dyDescent="0.25">
      <c r="A80" s="53"/>
      <c r="B80" s="465">
        <v>32</v>
      </c>
      <c r="C80" s="450" t="s">
        <v>179</v>
      </c>
      <c r="D80" s="266" t="s">
        <v>34</v>
      </c>
      <c r="E80" s="453"/>
      <c r="F80" s="312"/>
      <c r="G80" s="312"/>
      <c r="H80" s="452"/>
      <c r="I80" s="452"/>
      <c r="J80" s="452"/>
      <c r="K80" s="452"/>
      <c r="L80" s="452"/>
      <c r="M80" s="452"/>
      <c r="N80" s="452"/>
      <c r="O80" s="452"/>
      <c r="P80" s="466">
        <f t="shared" si="0"/>
        <v>0</v>
      </c>
    </row>
    <row r="81" spans="1:16" x14ac:dyDescent="0.25">
      <c r="A81" s="53"/>
      <c r="B81" s="467" t="s">
        <v>268</v>
      </c>
      <c r="C81" s="450"/>
      <c r="D81" s="266" t="s">
        <v>254</v>
      </c>
      <c r="E81" s="453"/>
      <c r="F81" s="312"/>
      <c r="G81" s="312"/>
      <c r="H81" s="452"/>
      <c r="I81" s="452"/>
      <c r="J81" s="452"/>
      <c r="K81" s="452"/>
      <c r="L81" s="452"/>
      <c r="M81" s="452"/>
      <c r="N81" s="452"/>
      <c r="O81" s="452"/>
      <c r="P81" s="466"/>
    </row>
    <row r="82" spans="1:16" x14ac:dyDescent="0.25">
      <c r="A82" s="53"/>
      <c r="B82" s="465"/>
      <c r="C82" s="559"/>
      <c r="D82" s="559"/>
      <c r="E82" s="281"/>
      <c r="F82" s="312"/>
      <c r="G82" s="312"/>
      <c r="H82" s="452"/>
      <c r="I82" s="452"/>
      <c r="J82" s="452"/>
      <c r="K82" s="452"/>
      <c r="L82" s="452"/>
      <c r="M82" s="452"/>
      <c r="N82" s="452"/>
      <c r="O82" s="452"/>
      <c r="P82" s="466"/>
    </row>
    <row r="83" spans="1:16" x14ac:dyDescent="0.25">
      <c r="A83" s="53"/>
      <c r="B83" s="465"/>
      <c r="C83" s="559"/>
      <c r="D83" s="559"/>
      <c r="E83" s="281"/>
      <c r="F83" s="312"/>
      <c r="G83" s="312"/>
      <c r="H83" s="452"/>
      <c r="I83" s="452"/>
      <c r="J83" s="452"/>
      <c r="K83" s="452"/>
      <c r="L83" s="452"/>
      <c r="M83" s="452"/>
      <c r="N83" s="452"/>
      <c r="O83" s="452"/>
      <c r="P83" s="466"/>
    </row>
    <row r="84" spans="1:16" x14ac:dyDescent="0.25">
      <c r="A84" s="53"/>
      <c r="B84" s="465"/>
      <c r="C84" s="559"/>
      <c r="D84" s="559"/>
      <c r="E84" s="281"/>
      <c r="F84" s="312"/>
      <c r="G84" s="312"/>
      <c r="H84" s="452"/>
      <c r="I84" s="452"/>
      <c r="J84" s="452"/>
      <c r="K84" s="452"/>
      <c r="L84" s="452"/>
      <c r="M84" s="452"/>
      <c r="N84" s="452"/>
      <c r="O84" s="452"/>
      <c r="P84" s="466">
        <f t="shared" ref="P84:P107" si="1">SUM(H84:O84)</f>
        <v>0</v>
      </c>
    </row>
    <row r="85" spans="1:16" ht="25.5" customHeight="1" x14ac:dyDescent="0.25">
      <c r="A85" s="53"/>
      <c r="B85" s="582" t="s">
        <v>180</v>
      </c>
      <c r="C85" s="572"/>
      <c r="D85" s="572"/>
      <c r="E85" s="572"/>
      <c r="F85" s="572"/>
      <c r="G85" s="572"/>
      <c r="H85" s="572"/>
      <c r="I85" s="572"/>
      <c r="J85" s="572"/>
      <c r="K85" s="572"/>
      <c r="L85" s="572"/>
      <c r="M85" s="572"/>
      <c r="N85" s="572"/>
      <c r="O85" s="572"/>
      <c r="P85" s="583"/>
    </row>
    <row r="86" spans="1:16" x14ac:dyDescent="0.25">
      <c r="A86" s="53"/>
      <c r="B86" s="465">
        <v>33</v>
      </c>
      <c r="C86" s="450" t="s">
        <v>181</v>
      </c>
      <c r="D86" s="266" t="s">
        <v>34</v>
      </c>
      <c r="E86" s="453"/>
      <c r="F86" s="312"/>
      <c r="G86" s="312"/>
      <c r="H86" s="458"/>
      <c r="I86" s="458"/>
      <c r="J86" s="458"/>
      <c r="K86" s="458"/>
      <c r="L86" s="458"/>
      <c r="M86" s="458"/>
      <c r="N86" s="458"/>
      <c r="O86" s="458"/>
      <c r="P86" s="466">
        <f t="shared" si="1"/>
        <v>0</v>
      </c>
    </row>
    <row r="87" spans="1:16" x14ac:dyDescent="0.25">
      <c r="A87" s="53"/>
      <c r="B87" s="465">
        <v>34</v>
      </c>
      <c r="C87" s="450" t="s">
        <v>182</v>
      </c>
      <c r="D87" s="266" t="s">
        <v>34</v>
      </c>
      <c r="E87" s="453"/>
      <c r="F87" s="312"/>
      <c r="G87" s="312"/>
      <c r="H87" s="458"/>
      <c r="I87" s="458"/>
      <c r="J87" s="458"/>
      <c r="K87" s="458"/>
      <c r="L87" s="458"/>
      <c r="M87" s="458"/>
      <c r="N87" s="458"/>
      <c r="O87" s="458"/>
      <c r="P87" s="466">
        <f t="shared" si="1"/>
        <v>0</v>
      </c>
    </row>
    <row r="88" spans="1:16" x14ac:dyDescent="0.25">
      <c r="A88" s="53"/>
      <c r="B88" s="465">
        <v>35</v>
      </c>
      <c r="C88" s="450" t="s">
        <v>183</v>
      </c>
      <c r="D88" s="266" t="s">
        <v>34</v>
      </c>
      <c r="E88" s="453"/>
      <c r="F88" s="312"/>
      <c r="G88" s="312"/>
      <c r="H88" s="458"/>
      <c r="I88" s="458"/>
      <c r="J88" s="458"/>
      <c r="K88" s="458"/>
      <c r="L88" s="458"/>
      <c r="M88" s="458"/>
      <c r="N88" s="458"/>
      <c r="O88" s="458"/>
      <c r="P88" s="466">
        <f t="shared" si="1"/>
        <v>0</v>
      </c>
    </row>
    <row r="89" spans="1:16" x14ac:dyDescent="0.25">
      <c r="A89" s="53"/>
      <c r="B89" s="467" t="s">
        <v>268</v>
      </c>
      <c r="C89" s="450"/>
      <c r="D89" s="266" t="s">
        <v>254</v>
      </c>
      <c r="E89" s="453"/>
      <c r="F89" s="312"/>
      <c r="G89" s="312"/>
      <c r="H89" s="458"/>
      <c r="I89" s="458"/>
      <c r="J89" s="458"/>
      <c r="K89" s="458"/>
      <c r="L89" s="458"/>
      <c r="M89" s="458"/>
      <c r="N89" s="458"/>
      <c r="O89" s="458"/>
      <c r="P89" s="466"/>
    </row>
    <row r="90" spans="1:16" x14ac:dyDescent="0.25">
      <c r="A90" s="53"/>
      <c r="B90" s="465"/>
      <c r="C90" s="559"/>
      <c r="D90" s="559"/>
      <c r="E90" s="281"/>
      <c r="F90" s="312"/>
      <c r="G90" s="312"/>
      <c r="H90" s="458"/>
      <c r="I90" s="458"/>
      <c r="J90" s="458"/>
      <c r="K90" s="458"/>
      <c r="L90" s="458"/>
      <c r="M90" s="458"/>
      <c r="N90" s="458"/>
      <c r="O90" s="458"/>
      <c r="P90" s="466"/>
    </row>
    <row r="91" spans="1:16" x14ac:dyDescent="0.25">
      <c r="A91" s="53"/>
      <c r="B91" s="465"/>
      <c r="C91" s="559"/>
      <c r="D91" s="559"/>
      <c r="E91" s="281"/>
      <c r="F91" s="312"/>
      <c r="G91" s="312"/>
      <c r="H91" s="458"/>
      <c r="I91" s="458"/>
      <c r="J91" s="458"/>
      <c r="K91" s="458"/>
      <c r="L91" s="458"/>
      <c r="M91" s="458"/>
      <c r="N91" s="458"/>
      <c r="O91" s="458"/>
      <c r="P91" s="466"/>
    </row>
    <row r="92" spans="1:16" x14ac:dyDescent="0.25">
      <c r="A92" s="53"/>
      <c r="B92" s="465"/>
      <c r="C92" s="559"/>
      <c r="D92" s="559"/>
      <c r="E92" s="281"/>
      <c r="F92" s="312"/>
      <c r="G92" s="312"/>
      <c r="H92" s="458"/>
      <c r="I92" s="458"/>
      <c r="J92" s="458"/>
      <c r="K92" s="458"/>
      <c r="L92" s="458"/>
      <c r="M92" s="458"/>
      <c r="N92" s="458"/>
      <c r="O92" s="458"/>
      <c r="P92" s="466">
        <f t="shared" si="1"/>
        <v>0</v>
      </c>
    </row>
    <row r="93" spans="1:16" ht="24" customHeight="1" x14ac:dyDescent="0.25">
      <c r="A93" s="53"/>
      <c r="B93" s="582" t="s">
        <v>184</v>
      </c>
      <c r="C93" s="572"/>
      <c r="D93" s="572"/>
      <c r="E93" s="572"/>
      <c r="F93" s="572"/>
      <c r="G93" s="572"/>
      <c r="H93" s="572"/>
      <c r="I93" s="572"/>
      <c r="J93" s="572"/>
      <c r="K93" s="572"/>
      <c r="L93" s="572"/>
      <c r="M93" s="572"/>
      <c r="N93" s="572"/>
      <c r="O93" s="572"/>
      <c r="P93" s="583"/>
    </row>
    <row r="94" spans="1:16" ht="42.75" x14ac:dyDescent="0.25">
      <c r="A94" s="53"/>
      <c r="B94" s="465">
        <v>36</v>
      </c>
      <c r="C94" s="450" t="s">
        <v>185</v>
      </c>
      <c r="D94" s="266" t="s">
        <v>34</v>
      </c>
      <c r="E94" s="453"/>
      <c r="F94" s="312"/>
      <c r="G94" s="312"/>
      <c r="H94" s="458"/>
      <c r="I94" s="458"/>
      <c r="J94" s="458"/>
      <c r="K94" s="458"/>
      <c r="L94" s="458"/>
      <c r="M94" s="458"/>
      <c r="N94" s="458"/>
      <c r="O94" s="458"/>
      <c r="P94" s="466">
        <f t="shared" si="1"/>
        <v>0</v>
      </c>
    </row>
    <row r="95" spans="1:16" ht="28.5" x14ac:dyDescent="0.25">
      <c r="A95" s="53"/>
      <c r="B95" s="465">
        <v>37</v>
      </c>
      <c r="C95" s="450" t="s">
        <v>186</v>
      </c>
      <c r="D95" s="266" t="s">
        <v>34</v>
      </c>
      <c r="E95" s="453"/>
      <c r="F95" s="312"/>
      <c r="G95" s="312"/>
      <c r="H95" s="458"/>
      <c r="I95" s="458"/>
      <c r="J95" s="458"/>
      <c r="K95" s="458"/>
      <c r="L95" s="458"/>
      <c r="M95" s="458"/>
      <c r="N95" s="458"/>
      <c r="O95" s="458"/>
      <c r="P95" s="466">
        <f t="shared" si="1"/>
        <v>0</v>
      </c>
    </row>
    <row r="96" spans="1:16" x14ac:dyDescent="0.25">
      <c r="A96" s="53"/>
      <c r="B96" s="465">
        <v>38</v>
      </c>
      <c r="C96" s="450" t="s">
        <v>187</v>
      </c>
      <c r="D96" s="266" t="s">
        <v>34</v>
      </c>
      <c r="E96" s="453"/>
      <c r="F96" s="312"/>
      <c r="G96" s="312"/>
      <c r="H96" s="458"/>
      <c r="I96" s="458"/>
      <c r="J96" s="458"/>
      <c r="K96" s="458"/>
      <c r="L96" s="458"/>
      <c r="M96" s="458"/>
      <c r="N96" s="458"/>
      <c r="O96" s="458"/>
      <c r="P96" s="466">
        <f t="shared" si="1"/>
        <v>0</v>
      </c>
    </row>
    <row r="97" spans="1:16" ht="28.5" x14ac:dyDescent="0.25">
      <c r="A97" s="53"/>
      <c r="B97" s="465">
        <v>39</v>
      </c>
      <c r="C97" s="450" t="s">
        <v>188</v>
      </c>
      <c r="D97" s="266" t="s">
        <v>34</v>
      </c>
      <c r="E97" s="453"/>
      <c r="F97" s="312"/>
      <c r="G97" s="312"/>
      <c r="H97" s="458"/>
      <c r="I97" s="458"/>
      <c r="J97" s="458"/>
      <c r="K97" s="458"/>
      <c r="L97" s="458"/>
      <c r="M97" s="458"/>
      <c r="N97" s="458"/>
      <c r="O97" s="458"/>
      <c r="P97" s="466">
        <f t="shared" si="1"/>
        <v>0</v>
      </c>
    </row>
    <row r="98" spans="1:16" ht="28.5" x14ac:dyDescent="0.25">
      <c r="A98" s="53"/>
      <c r="B98" s="465">
        <v>40</v>
      </c>
      <c r="C98" s="450" t="s">
        <v>189</v>
      </c>
      <c r="D98" s="266" t="s">
        <v>34</v>
      </c>
      <c r="E98" s="453"/>
      <c r="F98" s="312"/>
      <c r="G98" s="312"/>
      <c r="H98" s="458"/>
      <c r="I98" s="458"/>
      <c r="J98" s="458"/>
      <c r="K98" s="458"/>
      <c r="L98" s="458"/>
      <c r="M98" s="458"/>
      <c r="N98" s="458"/>
      <c r="O98" s="458"/>
      <c r="P98" s="466">
        <f t="shared" si="1"/>
        <v>0</v>
      </c>
    </row>
    <row r="99" spans="1:16" ht="28.5" x14ac:dyDescent="0.25">
      <c r="A99" s="53"/>
      <c r="B99" s="465">
        <v>41</v>
      </c>
      <c r="C99" s="450" t="s">
        <v>190</v>
      </c>
      <c r="D99" s="266" t="s">
        <v>34</v>
      </c>
      <c r="E99" s="453"/>
      <c r="F99" s="312"/>
      <c r="G99" s="312"/>
      <c r="H99" s="458"/>
      <c r="I99" s="458"/>
      <c r="J99" s="458"/>
      <c r="K99" s="458"/>
      <c r="L99" s="458"/>
      <c r="M99" s="458"/>
      <c r="N99" s="458"/>
      <c r="O99" s="458"/>
      <c r="P99" s="466">
        <f t="shared" si="1"/>
        <v>0</v>
      </c>
    </row>
    <row r="100" spans="1:16" ht="28.5" x14ac:dyDescent="0.25">
      <c r="A100" s="53"/>
      <c r="B100" s="465">
        <v>42</v>
      </c>
      <c r="C100" s="450" t="s">
        <v>191</v>
      </c>
      <c r="D100" s="266" t="s">
        <v>34</v>
      </c>
      <c r="E100" s="453"/>
      <c r="F100" s="312"/>
      <c r="G100" s="312"/>
      <c r="H100" s="458"/>
      <c r="I100" s="458"/>
      <c r="J100" s="458"/>
      <c r="K100" s="458"/>
      <c r="L100" s="458"/>
      <c r="M100" s="458"/>
      <c r="N100" s="458"/>
      <c r="O100" s="458"/>
      <c r="P100" s="466">
        <f t="shared" si="1"/>
        <v>0</v>
      </c>
    </row>
    <row r="101" spans="1:16" x14ac:dyDescent="0.25">
      <c r="A101" s="53"/>
      <c r="B101" s="465">
        <v>43</v>
      </c>
      <c r="C101" s="450" t="s">
        <v>192</v>
      </c>
      <c r="D101" s="266" t="s">
        <v>34</v>
      </c>
      <c r="E101" s="453"/>
      <c r="F101" s="312"/>
      <c r="G101" s="312"/>
      <c r="H101" s="458"/>
      <c r="I101" s="458"/>
      <c r="J101" s="458"/>
      <c r="K101" s="458"/>
      <c r="L101" s="458"/>
      <c r="M101" s="458"/>
      <c r="N101" s="458"/>
      <c r="O101" s="458"/>
      <c r="P101" s="466">
        <f t="shared" si="1"/>
        <v>0</v>
      </c>
    </row>
    <row r="102" spans="1:16" ht="42.75" x14ac:dyDescent="0.25">
      <c r="A102" s="53"/>
      <c r="B102" s="465">
        <v>44</v>
      </c>
      <c r="C102" s="450" t="s">
        <v>193</v>
      </c>
      <c r="D102" s="266" t="s">
        <v>34</v>
      </c>
      <c r="E102" s="453"/>
      <c r="F102" s="312"/>
      <c r="G102" s="312"/>
      <c r="H102" s="458"/>
      <c r="I102" s="458"/>
      <c r="J102" s="458"/>
      <c r="K102" s="458"/>
      <c r="L102" s="458"/>
      <c r="M102" s="458"/>
      <c r="N102" s="458"/>
      <c r="O102" s="458"/>
      <c r="P102" s="466">
        <f t="shared" si="1"/>
        <v>0</v>
      </c>
    </row>
    <row r="103" spans="1:16" ht="28.5" x14ac:dyDescent="0.25">
      <c r="A103" s="53"/>
      <c r="B103" s="465">
        <v>45</v>
      </c>
      <c r="C103" s="450" t="s">
        <v>194</v>
      </c>
      <c r="D103" s="266" t="s">
        <v>34</v>
      </c>
      <c r="E103" s="453"/>
      <c r="F103" s="312"/>
      <c r="G103" s="312"/>
      <c r="H103" s="458"/>
      <c r="I103" s="458"/>
      <c r="J103" s="458"/>
      <c r="K103" s="458"/>
      <c r="L103" s="458"/>
      <c r="M103" s="458"/>
      <c r="N103" s="458"/>
      <c r="O103" s="458"/>
      <c r="P103" s="466">
        <f t="shared" si="1"/>
        <v>0</v>
      </c>
    </row>
    <row r="104" spans="1:16" ht="28.5" x14ac:dyDescent="0.25">
      <c r="A104" s="53"/>
      <c r="B104" s="465">
        <v>46</v>
      </c>
      <c r="C104" s="450" t="s">
        <v>195</v>
      </c>
      <c r="D104" s="266" t="s">
        <v>34</v>
      </c>
      <c r="E104" s="453"/>
      <c r="F104" s="312"/>
      <c r="G104" s="312"/>
      <c r="H104" s="458"/>
      <c r="I104" s="458"/>
      <c r="J104" s="458"/>
      <c r="K104" s="458"/>
      <c r="L104" s="458"/>
      <c r="M104" s="458"/>
      <c r="N104" s="458"/>
      <c r="O104" s="458"/>
      <c r="P104" s="466">
        <f t="shared" si="1"/>
        <v>0</v>
      </c>
    </row>
    <row r="105" spans="1:16" ht="28.5" x14ac:dyDescent="0.25">
      <c r="A105" s="53"/>
      <c r="B105" s="465">
        <v>47</v>
      </c>
      <c r="C105" s="450" t="s">
        <v>196</v>
      </c>
      <c r="D105" s="266" t="s">
        <v>34</v>
      </c>
      <c r="E105" s="453"/>
      <c r="F105" s="312"/>
      <c r="G105" s="312"/>
      <c r="H105" s="458"/>
      <c r="I105" s="458"/>
      <c r="J105" s="458"/>
      <c r="K105" s="458"/>
      <c r="L105" s="458"/>
      <c r="M105" s="458"/>
      <c r="N105" s="458"/>
      <c r="O105" s="458"/>
      <c r="P105" s="466">
        <f t="shared" si="1"/>
        <v>0</v>
      </c>
    </row>
    <row r="106" spans="1:16" ht="28.5" x14ac:dyDescent="0.25">
      <c r="A106" s="53"/>
      <c r="B106" s="465">
        <v>48</v>
      </c>
      <c r="C106" s="450" t="s">
        <v>197</v>
      </c>
      <c r="D106" s="266" t="s">
        <v>34</v>
      </c>
      <c r="E106" s="453"/>
      <c r="F106" s="312"/>
      <c r="G106" s="312"/>
      <c r="H106" s="458"/>
      <c r="I106" s="458"/>
      <c r="J106" s="458"/>
      <c r="K106" s="458"/>
      <c r="L106" s="458"/>
      <c r="M106" s="458"/>
      <c r="N106" s="458"/>
      <c r="O106" s="458"/>
      <c r="P106" s="466">
        <f t="shared" si="1"/>
        <v>0</v>
      </c>
    </row>
    <row r="107" spans="1:16" ht="28.5" x14ac:dyDescent="0.25">
      <c r="A107" s="53"/>
      <c r="B107" s="465">
        <v>49</v>
      </c>
      <c r="C107" s="450" t="s">
        <v>198</v>
      </c>
      <c r="D107" s="266" t="s">
        <v>34</v>
      </c>
      <c r="E107" s="453"/>
      <c r="F107" s="312"/>
      <c r="G107" s="312"/>
      <c r="H107" s="458"/>
      <c r="I107" s="458"/>
      <c r="J107" s="458"/>
      <c r="K107" s="458"/>
      <c r="L107" s="458"/>
      <c r="M107" s="458"/>
      <c r="N107" s="458"/>
      <c r="O107" s="458"/>
      <c r="P107" s="466">
        <f t="shared" si="1"/>
        <v>0</v>
      </c>
    </row>
    <row r="108" spans="1:16" x14ac:dyDescent="0.25">
      <c r="A108" s="53"/>
      <c r="B108" s="467" t="s">
        <v>268</v>
      </c>
      <c r="C108" s="450"/>
      <c r="D108" s="266" t="s">
        <v>254</v>
      </c>
      <c r="E108" s="453"/>
      <c r="F108" s="312"/>
      <c r="G108" s="312"/>
      <c r="H108" s="458"/>
      <c r="I108" s="458"/>
      <c r="J108" s="458"/>
      <c r="K108" s="458"/>
      <c r="L108" s="458"/>
      <c r="M108" s="458"/>
      <c r="N108" s="458"/>
      <c r="O108" s="458"/>
      <c r="P108" s="466"/>
    </row>
    <row r="109" spans="1:16" x14ac:dyDescent="0.25">
      <c r="A109" s="53"/>
      <c r="B109" s="465"/>
      <c r="C109" s="559"/>
      <c r="D109" s="559"/>
      <c r="E109" s="281"/>
      <c r="F109" s="312"/>
      <c r="G109" s="312"/>
      <c r="H109" s="458"/>
      <c r="I109" s="458"/>
      <c r="J109" s="458"/>
      <c r="K109" s="458"/>
      <c r="L109" s="458"/>
      <c r="M109" s="458"/>
      <c r="N109" s="458"/>
      <c r="O109" s="458"/>
      <c r="P109" s="466"/>
    </row>
    <row r="110" spans="1:16" x14ac:dyDescent="0.25">
      <c r="A110" s="53"/>
      <c r="B110" s="465"/>
      <c r="C110" s="559"/>
      <c r="D110" s="559"/>
      <c r="E110" s="281"/>
      <c r="F110" s="312"/>
      <c r="G110" s="312"/>
      <c r="H110" s="458"/>
      <c r="I110" s="458"/>
      <c r="J110" s="458"/>
      <c r="K110" s="458"/>
      <c r="L110" s="458"/>
      <c r="M110" s="458"/>
      <c r="N110" s="458"/>
      <c r="O110" s="458"/>
      <c r="P110" s="466"/>
    </row>
    <row r="111" spans="1:16" x14ac:dyDescent="0.25">
      <c r="A111" s="53"/>
      <c r="B111" s="465"/>
      <c r="C111" s="559"/>
      <c r="D111" s="559"/>
      <c r="E111" s="281"/>
      <c r="F111" s="312"/>
      <c r="G111" s="312"/>
      <c r="H111" s="458"/>
      <c r="I111" s="458"/>
      <c r="J111" s="458"/>
      <c r="K111" s="458"/>
      <c r="L111" s="458"/>
      <c r="M111" s="458"/>
      <c r="N111" s="458"/>
      <c r="O111" s="458"/>
      <c r="P111" s="466"/>
    </row>
    <row r="112" spans="1:16" x14ac:dyDescent="0.25">
      <c r="B112" s="388"/>
      <c r="C112" s="573" t="s">
        <v>221</v>
      </c>
      <c r="D112" s="573"/>
      <c r="E112" s="389"/>
      <c r="F112" s="390"/>
      <c r="G112" s="390"/>
      <c r="H112" s="391">
        <f>SUM(F17*H17,F18*H18,F19*H19,F20*H20,F21*H21,F22*H22,F47*H47,F64*H64,F65*H65,F66*H66,F67*H67)</f>
        <v>0</v>
      </c>
      <c r="I112" s="391">
        <f>SUM(F28*I28,F29*I29,F30*I30,F31*I31,F32*I32,F73*I73,F74*I74,F75*I75,F76*I76,F77*I77,F78*I78,F79*I79,F80*I80,F86*I86,F87*I87,F88*I88)</f>
        <v>0</v>
      </c>
      <c r="J112" s="392"/>
      <c r="K112" s="389"/>
      <c r="L112" s="389"/>
      <c r="M112" s="389"/>
      <c r="N112" s="391"/>
      <c r="O112" s="389"/>
      <c r="P112" s="393">
        <f>SUM(H112:O112)</f>
        <v>0</v>
      </c>
    </row>
    <row r="113" spans="2:16" x14ac:dyDescent="0.25">
      <c r="B113" s="288"/>
      <c r="C113" s="559" t="s">
        <v>261</v>
      </c>
      <c r="D113" s="559"/>
      <c r="E113" s="282"/>
      <c r="F113" s="280"/>
      <c r="G113" s="280"/>
      <c r="H113" s="282"/>
      <c r="I113" s="282"/>
      <c r="J113" s="283">
        <f>SUM(E28*G28*J28,E29*G29*J29,E30*G30*J30,E31*G31,J31*E32*G32*J32,E39*G39*J39,E40*G40*J40,E41*G41*J41)</f>
        <v>300</v>
      </c>
      <c r="K113" s="283">
        <f>SUM(E28*G28*K28,E29*G29*K29,E30*G30*K30,E31*G31*K31,E32*G32*K32,E39*G39*K39,E40*G40*K40,E41*G41*K41)</f>
        <v>180</v>
      </c>
      <c r="L113" s="283"/>
      <c r="M113" s="283"/>
      <c r="N113" s="282"/>
      <c r="O113" s="282"/>
      <c r="P113" s="289">
        <f>SUM(H113:O113)</f>
        <v>480</v>
      </c>
    </row>
    <row r="114" spans="2:16" x14ac:dyDescent="0.25">
      <c r="B114" s="288"/>
      <c r="C114" s="559" t="s">
        <v>262</v>
      </c>
      <c r="D114" s="559"/>
      <c r="E114" s="282"/>
      <c r="F114" s="280"/>
      <c r="G114" s="280"/>
      <c r="H114" s="282"/>
      <c r="I114" s="282"/>
      <c r="J114" s="283">
        <f>J113-(E32*G32*J32)</f>
        <v>300</v>
      </c>
      <c r="K114" s="282">
        <f>K113-(E32*G32*K32)</f>
        <v>180</v>
      </c>
      <c r="L114" s="282"/>
      <c r="M114" s="282"/>
      <c r="N114" s="282"/>
      <c r="O114" s="282"/>
      <c r="P114" s="289"/>
    </row>
    <row r="115" spans="2:16" x14ac:dyDescent="0.25">
      <c r="B115" s="290"/>
      <c r="C115" s="574"/>
      <c r="D115" s="574"/>
      <c r="E115" s="275"/>
      <c r="F115" s="273"/>
      <c r="G115" s="273"/>
      <c r="H115" s="275"/>
      <c r="I115" s="275"/>
      <c r="J115" s="275"/>
      <c r="K115" s="275"/>
      <c r="L115" s="275"/>
      <c r="M115" s="275"/>
      <c r="N115" s="275"/>
      <c r="O115" s="275"/>
      <c r="P115" s="291"/>
    </row>
    <row r="116" spans="2:16" x14ac:dyDescent="0.25">
      <c r="B116" s="290"/>
      <c r="C116" s="274"/>
      <c r="D116" s="275"/>
      <c r="E116" s="275"/>
      <c r="F116" s="273"/>
      <c r="G116" s="273"/>
      <c r="H116" s="275"/>
      <c r="I116" s="275"/>
      <c r="J116" s="275"/>
      <c r="K116" s="275"/>
      <c r="L116" s="275"/>
      <c r="M116" s="275"/>
      <c r="N116" s="275"/>
      <c r="O116" s="275"/>
      <c r="P116" s="291"/>
    </row>
    <row r="117" spans="2:16" x14ac:dyDescent="0.25">
      <c r="B117" s="415"/>
      <c r="C117" s="557" t="s">
        <v>327</v>
      </c>
      <c r="D117" s="557"/>
      <c r="E117" s="266"/>
      <c r="F117" s="277"/>
      <c r="G117" s="266"/>
      <c r="H117" s="278">
        <f>'3.  Distribution Rates'!$K33</f>
        <v>0</v>
      </c>
      <c r="I117" s="278">
        <f>'3.  Distribution Rates'!K34</f>
        <v>0</v>
      </c>
      <c r="J117" s="278">
        <f>'3.  Distribution Rates'!K35</f>
        <v>0</v>
      </c>
      <c r="K117" s="278">
        <f>'3.  Distribution Rates'!K36</f>
        <v>0</v>
      </c>
      <c r="L117" s="278">
        <f>'3.  Distribution Rates'!K37</f>
        <v>0</v>
      </c>
      <c r="M117" s="278">
        <f>'3.  Distribution Rates'!K38</f>
        <v>0</v>
      </c>
      <c r="N117" s="278">
        <f>'3.  Distribution Rates'!K39</f>
        <v>0</v>
      </c>
      <c r="O117" s="278"/>
      <c r="P117" s="416"/>
    </row>
    <row r="118" spans="2:16" x14ac:dyDescent="0.25">
      <c r="B118" s="415"/>
      <c r="C118" s="557" t="s">
        <v>269</v>
      </c>
      <c r="D118" s="557"/>
      <c r="E118" s="275"/>
      <c r="F118" s="277"/>
      <c r="G118" s="277"/>
      <c r="H118" s="312"/>
      <c r="I118" s="312"/>
      <c r="J118" s="312"/>
      <c r="K118" s="312"/>
      <c r="L118" s="312"/>
      <c r="M118" s="312"/>
      <c r="N118" s="312"/>
      <c r="O118" s="266"/>
      <c r="P118" s="292">
        <f>SUM(H118:O118)</f>
        <v>0</v>
      </c>
    </row>
    <row r="119" spans="2:16" x14ac:dyDescent="0.25">
      <c r="B119" s="415"/>
      <c r="C119" s="557" t="s">
        <v>270</v>
      </c>
      <c r="D119" s="557"/>
      <c r="E119" s="275"/>
      <c r="F119" s="277"/>
      <c r="G119" s="277"/>
      <c r="H119" s="312"/>
      <c r="I119" s="312"/>
      <c r="J119" s="312"/>
      <c r="K119" s="312"/>
      <c r="L119" s="312"/>
      <c r="M119" s="312"/>
      <c r="N119" s="312"/>
      <c r="O119" s="266"/>
      <c r="P119" s="292">
        <f>SUM(H119:O119)</f>
        <v>0</v>
      </c>
    </row>
    <row r="120" spans="2:16" x14ac:dyDescent="0.25">
      <c r="B120" s="415"/>
      <c r="C120" s="557" t="s">
        <v>271</v>
      </c>
      <c r="D120" s="557"/>
      <c r="E120" s="275"/>
      <c r="F120" s="277"/>
      <c r="G120" s="277"/>
      <c r="H120" s="312"/>
      <c r="I120" s="312"/>
      <c r="J120" s="312"/>
      <c r="K120" s="312"/>
      <c r="L120" s="312"/>
      <c r="M120" s="312"/>
      <c r="N120" s="312"/>
      <c r="O120" s="266"/>
      <c r="P120" s="292">
        <f t="shared" ref="P120" si="2">SUM(H120:O120)</f>
        <v>0</v>
      </c>
    </row>
    <row r="121" spans="2:16" x14ac:dyDescent="0.25">
      <c r="B121" s="415"/>
      <c r="C121" s="557" t="s">
        <v>272</v>
      </c>
      <c r="D121" s="557"/>
      <c r="E121" s="275"/>
      <c r="F121" s="277"/>
      <c r="G121" s="277"/>
      <c r="H121" s="312"/>
      <c r="I121" s="312"/>
      <c r="J121" s="312"/>
      <c r="K121" s="312"/>
      <c r="L121" s="312"/>
      <c r="M121" s="312"/>
      <c r="N121" s="312"/>
      <c r="O121" s="266"/>
      <c r="P121" s="292">
        <f>SUM(H121:O121)</f>
        <v>0</v>
      </c>
    </row>
    <row r="122" spans="2:16" x14ac:dyDescent="0.25">
      <c r="B122" s="415"/>
      <c r="C122" s="557" t="s">
        <v>273</v>
      </c>
      <c r="D122" s="557"/>
      <c r="E122" s="275"/>
      <c r="F122" s="277"/>
      <c r="G122" s="277"/>
      <c r="H122" s="412">
        <f>'5.  2015 LRAM'!H127*H117</f>
        <v>0</v>
      </c>
      <c r="I122" s="412">
        <f>'5.  2015 LRAM'!I127*I117</f>
        <v>0</v>
      </c>
      <c r="J122" s="412">
        <f>'5.  2015 LRAM'!J126*J117</f>
        <v>0</v>
      </c>
      <c r="K122" s="412">
        <f>'5.  2015 LRAM'!K126*K117</f>
        <v>0</v>
      </c>
      <c r="L122" s="412">
        <f>'5.  2015 LRAM'!L126*L117</f>
        <v>0</v>
      </c>
      <c r="M122" s="412">
        <f>'5.  2015 LRAM'!M126*M117</f>
        <v>0</v>
      </c>
      <c r="N122" s="412">
        <f>'5.  2015 LRAM'!N126*N117</f>
        <v>0</v>
      </c>
      <c r="O122" s="266"/>
      <c r="P122" s="292">
        <f t="shared" ref="P122:P123" si="3">SUM(H122:O122)</f>
        <v>0</v>
      </c>
    </row>
    <row r="123" spans="2:16" x14ac:dyDescent="0.25">
      <c r="B123" s="415"/>
      <c r="C123" s="557" t="s">
        <v>274</v>
      </c>
      <c r="D123" s="557"/>
      <c r="E123" s="275"/>
      <c r="F123" s="277"/>
      <c r="G123" s="277"/>
      <c r="H123" s="412" t="e">
        <f>'5-b. 2016 LRAM'!H125*H117</f>
        <v>#DIV/0!</v>
      </c>
      <c r="I123" s="412" t="e">
        <f>'5-b. 2016 LRAM'!I125*I117</f>
        <v>#DIV/0!</v>
      </c>
      <c r="J123" s="412" t="e">
        <f>'5-b. 2016 LRAM'!J125*J117</f>
        <v>#DIV/0!</v>
      </c>
      <c r="K123" s="412" t="e">
        <f>'5-b. 2016 LRAM'!K125*K117</f>
        <v>#DIV/0!</v>
      </c>
      <c r="L123" s="412">
        <f>'5-b. 2016 LRAM'!L125*L117</f>
        <v>0</v>
      </c>
      <c r="M123" s="412">
        <f>'5-b. 2016 LRAM'!M125*M117</f>
        <v>0</v>
      </c>
      <c r="N123" s="412" t="e">
        <f>'5-b. 2016 LRAM'!N125*N117</f>
        <v>#DIV/0!</v>
      </c>
      <c r="O123" s="266"/>
      <c r="P123" s="292" t="e">
        <f t="shared" si="3"/>
        <v>#DIV/0!</v>
      </c>
    </row>
    <row r="124" spans="2:16" x14ac:dyDescent="0.25">
      <c r="B124" s="415"/>
      <c r="C124" s="557" t="s">
        <v>279</v>
      </c>
      <c r="D124" s="557"/>
      <c r="E124" s="275"/>
      <c r="F124" s="277"/>
      <c r="G124" s="277"/>
      <c r="H124" s="412">
        <f>H112*H117</f>
        <v>0</v>
      </c>
      <c r="I124" s="412">
        <f>I112*I117</f>
        <v>0</v>
      </c>
      <c r="J124" s="412">
        <f>J113*J117</f>
        <v>0</v>
      </c>
      <c r="K124" s="412">
        <f>K113*K117</f>
        <v>0</v>
      </c>
      <c r="L124" s="412">
        <f>L113*L117</f>
        <v>0</v>
      </c>
      <c r="M124" s="412">
        <f>M113*M117</f>
        <v>0</v>
      </c>
      <c r="N124" s="412">
        <f>N112*N117</f>
        <v>0</v>
      </c>
      <c r="O124" s="266"/>
      <c r="P124" s="292">
        <f>SUM(H124:O124)</f>
        <v>0</v>
      </c>
    </row>
    <row r="125" spans="2:16" x14ac:dyDescent="0.25">
      <c r="B125" s="290"/>
      <c r="C125" s="413" t="s">
        <v>275</v>
      </c>
      <c r="D125" s="275"/>
      <c r="E125" s="275"/>
      <c r="F125" s="273"/>
      <c r="G125" s="273"/>
      <c r="H125" s="279" t="e">
        <f>SUM(H118:H124)</f>
        <v>#DIV/0!</v>
      </c>
      <c r="I125" s="279" t="e">
        <f>SUM(I118:I124)</f>
        <v>#DIV/0!</v>
      </c>
      <c r="J125" s="279" t="e">
        <f t="shared" ref="J125:N125" si="4">SUM(J118:J124)</f>
        <v>#DIV/0!</v>
      </c>
      <c r="K125" s="279" t="e">
        <f t="shared" si="4"/>
        <v>#DIV/0!</v>
      </c>
      <c r="L125" s="279">
        <f t="shared" si="4"/>
        <v>0</v>
      </c>
      <c r="M125" s="279">
        <f t="shared" si="4"/>
        <v>0</v>
      </c>
      <c r="N125" s="279" t="e">
        <f t="shared" si="4"/>
        <v>#DIV/0!</v>
      </c>
      <c r="O125" s="275"/>
      <c r="P125" s="293" t="e">
        <f>SUM(P118:P124)</f>
        <v>#DIV/0!</v>
      </c>
    </row>
    <row r="126" spans="2:16" x14ac:dyDescent="0.25">
      <c r="B126" s="290"/>
      <c r="C126" s="413"/>
      <c r="D126" s="275"/>
      <c r="E126" s="275"/>
      <c r="F126" s="273"/>
      <c r="G126" s="273"/>
      <c r="H126" s="279"/>
      <c r="I126" s="279"/>
      <c r="J126" s="279"/>
      <c r="K126" s="279"/>
      <c r="L126" s="279"/>
      <c r="M126" s="279"/>
      <c r="N126" s="279"/>
      <c r="O126" s="275"/>
      <c r="P126" s="293"/>
    </row>
    <row r="127" spans="2:16" x14ac:dyDescent="0.25">
      <c r="B127" s="459"/>
      <c r="C127" s="557" t="s">
        <v>276</v>
      </c>
      <c r="D127" s="557"/>
      <c r="E127" s="451"/>
      <c r="F127" s="162"/>
      <c r="G127" s="162"/>
      <c r="H127" s="312" t="e">
        <f>H112*'6.  Persistence Rates'!$G$46</f>
        <v>#DIV/0!</v>
      </c>
      <c r="I127" s="312" t="e">
        <f>I112*'6.  Persistence Rates'!$G$46</f>
        <v>#DIV/0!</v>
      </c>
      <c r="J127" s="312" t="e">
        <f>J113*'6.  Persistence Rates'!$P$46</f>
        <v>#DIV/0!</v>
      </c>
      <c r="K127" s="312" t="e">
        <f>K113*'6.  Persistence Rates'!$P$46</f>
        <v>#DIV/0!</v>
      </c>
      <c r="L127" s="312"/>
      <c r="M127" s="312"/>
      <c r="N127" s="312" t="e">
        <f>N112*'6.  Persistence Rates'!$G$46</f>
        <v>#DIV/0!</v>
      </c>
      <c r="O127" s="162"/>
      <c r="P127" s="382"/>
    </row>
    <row r="128" spans="2:16" x14ac:dyDescent="0.25">
      <c r="B128" s="459"/>
      <c r="C128" s="557" t="s">
        <v>277</v>
      </c>
      <c r="D128" s="557"/>
      <c r="E128" s="451"/>
      <c r="F128" s="162"/>
      <c r="G128" s="162"/>
      <c r="H128" s="312" t="e">
        <f>H112*'6.  Persistence Rates'!$H$46</f>
        <v>#DIV/0!</v>
      </c>
      <c r="I128" s="312" t="e">
        <f>I112*'6.  Persistence Rates'!$H$46</f>
        <v>#DIV/0!</v>
      </c>
      <c r="J128" s="312" t="e">
        <f>$J$114*'6.  Persistence Rates'!$Q$46</f>
        <v>#DIV/0!</v>
      </c>
      <c r="K128" s="312" t="e">
        <f>$K$114*'6.  Persistence Rates'!$Q$46</f>
        <v>#DIV/0!</v>
      </c>
      <c r="L128" s="312"/>
      <c r="M128" s="312"/>
      <c r="N128" s="312" t="e">
        <f>N112*'6.  Persistence Rates'!$H$46</f>
        <v>#DIV/0!</v>
      </c>
      <c r="O128" s="162"/>
      <c r="P128" s="382"/>
    </row>
    <row r="129" spans="2:16" x14ac:dyDescent="0.25">
      <c r="B129" s="460"/>
      <c r="C129" s="558" t="s">
        <v>278</v>
      </c>
      <c r="D129" s="558"/>
      <c r="E129" s="461"/>
      <c r="F129" s="354"/>
      <c r="G129" s="354"/>
      <c r="H129" s="439" t="e">
        <f>H112*'6.  Persistence Rates'!$I$46</f>
        <v>#DIV/0!</v>
      </c>
      <c r="I129" s="439" t="e">
        <f>I112*'6.  Persistence Rates'!$I$46</f>
        <v>#DIV/0!</v>
      </c>
      <c r="J129" s="439" t="e">
        <f>$J$114*'6.  Persistence Rates'!$R$46</f>
        <v>#DIV/0!</v>
      </c>
      <c r="K129" s="439" t="e">
        <f>$K$114*'6.  Persistence Rates'!$R$46</f>
        <v>#DIV/0!</v>
      </c>
      <c r="L129" s="439"/>
      <c r="M129" s="439"/>
      <c r="N129" s="439" t="e">
        <f>N112*'6.  Persistence Rates'!$I$46</f>
        <v>#DIV/0!</v>
      </c>
      <c r="O129" s="354"/>
      <c r="P129" s="434"/>
    </row>
  </sheetData>
  <mergeCells count="62">
    <mergeCell ref="C121:D121"/>
    <mergeCell ref="C112:D112"/>
    <mergeCell ref="C113:D113"/>
    <mergeCell ref="C114:D114"/>
    <mergeCell ref="C120:D120"/>
    <mergeCell ref="B2:P2"/>
    <mergeCell ref="C115:D115"/>
    <mergeCell ref="C117:D117"/>
    <mergeCell ref="C118:D118"/>
    <mergeCell ref="C119:D119"/>
    <mergeCell ref="E4:P4"/>
    <mergeCell ref="B13:B14"/>
    <mergeCell ref="C13:C14"/>
    <mergeCell ref="D13:D14"/>
    <mergeCell ref="E13:E14"/>
    <mergeCell ref="H13:P13"/>
    <mergeCell ref="E9:F9"/>
    <mergeCell ref="E10:F10"/>
    <mergeCell ref="B15:P15"/>
    <mergeCell ref="B16:P16"/>
    <mergeCell ref="B27:P27"/>
    <mergeCell ref="C122:D122"/>
    <mergeCell ref="C123:D123"/>
    <mergeCell ref="C127:D127"/>
    <mergeCell ref="C128:D128"/>
    <mergeCell ref="C129:D129"/>
    <mergeCell ref="C124:D124"/>
    <mergeCell ref="B37:P37"/>
    <mergeCell ref="B46:P46"/>
    <mergeCell ref="B52:P52"/>
    <mergeCell ref="B61:P61"/>
    <mergeCell ref="C58:D58"/>
    <mergeCell ref="C59:D59"/>
    <mergeCell ref="C60:D60"/>
    <mergeCell ref="B63:P63"/>
    <mergeCell ref="B72:P72"/>
    <mergeCell ref="B85:P85"/>
    <mergeCell ref="B93:P93"/>
    <mergeCell ref="C24:D24"/>
    <mergeCell ref="C25:D25"/>
    <mergeCell ref="C26:D26"/>
    <mergeCell ref="C34:D34"/>
    <mergeCell ref="C35:D35"/>
    <mergeCell ref="C36:D36"/>
    <mergeCell ref="C43:D43"/>
    <mergeCell ref="C44:D44"/>
    <mergeCell ref="C45:D45"/>
    <mergeCell ref="C49:D49"/>
    <mergeCell ref="C50:D50"/>
    <mergeCell ref="C51:D51"/>
    <mergeCell ref="C69:D69"/>
    <mergeCell ref="C70:D70"/>
    <mergeCell ref="C71:D71"/>
    <mergeCell ref="C82:D82"/>
    <mergeCell ref="C83:D83"/>
    <mergeCell ref="C110:D110"/>
    <mergeCell ref="C111:D111"/>
    <mergeCell ref="C84:D84"/>
    <mergeCell ref="C90:D90"/>
    <mergeCell ref="C91:D91"/>
    <mergeCell ref="C92:D92"/>
    <mergeCell ref="C109:D109"/>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6</vt:i4>
      </vt:variant>
    </vt:vector>
  </HeadingPairs>
  <TitlesOfParts>
    <vt:vector size="20" baseType="lpstr">
      <vt:lpstr>Contents Navigator</vt:lpstr>
      <vt:lpstr>Input Output Flow Chart</vt:lpstr>
      <vt:lpstr>1.  LRAMVA Summary</vt:lpstr>
      <vt:lpstr>2.  CDM Allocation</vt:lpstr>
      <vt:lpstr>3.  Distribution Rates</vt:lpstr>
      <vt:lpstr>4.  2011-14 LRAM</vt:lpstr>
      <vt:lpstr>5.  2015 LRAM</vt:lpstr>
      <vt:lpstr>5-b. 2016 LRAM</vt:lpstr>
      <vt:lpstr>5-c.  2017 LRAM</vt:lpstr>
      <vt:lpstr>5-d.  2018 LRAM</vt:lpstr>
      <vt:lpstr>5-e.  2019 LRAM</vt:lpstr>
      <vt:lpstr>5-f.  2020 LRAM</vt:lpstr>
      <vt:lpstr>6.  Persistence Rates</vt:lpstr>
      <vt:lpstr>7.  Carrying Charges</vt:lpstr>
      <vt:lpstr>'1.  LRAMVA Summary'!Print_Area</vt:lpstr>
      <vt:lpstr>'2.  CDM Allocation'!Print_Area</vt:lpstr>
      <vt:lpstr>'3.  Distribution Rates'!Print_Area</vt:lpstr>
      <vt:lpstr>'4.  2011-14 LRAM'!Print_Area</vt:lpstr>
      <vt:lpstr>'Contents Navigator'!Print_Area</vt:lpstr>
      <vt:lpstr>'4.  2011-14 LRAM'!Print_Titles</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Becky Proctor</cp:lastModifiedBy>
  <cp:lastPrinted>2016-06-10T20:17:59Z</cp:lastPrinted>
  <dcterms:created xsi:type="dcterms:W3CDTF">2012-03-05T18:56:04Z</dcterms:created>
  <dcterms:modified xsi:type="dcterms:W3CDTF">2016-11-03T19:38:57Z</dcterms:modified>
</cp:coreProperties>
</file>