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Regulatory\2016\IRM 2017 Rates Application EB-2016-0063\4_Responses\2_Submission Nov15\"/>
    </mc:Choice>
  </mc:AlternateContent>
  <bookViews>
    <workbookView xWindow="0" yWindow="0" windowWidth="20460" windowHeight="7080" tabRatio="860" activeTab="3"/>
  </bookViews>
  <sheets>
    <sheet name="General Input" sheetId="3" r:id="rId1"/>
    <sheet name="Rates" sheetId="4" r:id="rId2"/>
    <sheet name="From RateGen" sheetId="25" r:id="rId3"/>
    <sheet name="Summary" sheetId="19" r:id="rId4"/>
    <sheet name="Residential Summary" sheetId="21" r:id="rId5"/>
    <sheet name="Residential Detail" sheetId="10" r:id="rId6"/>
    <sheet name="GS&lt;50 Summary" sheetId="22" r:id="rId7"/>
    <sheet name="GS&lt;50 Detail" sheetId="11" r:id="rId8"/>
    <sheet name="GS&gt;50" sheetId="12" r:id="rId9"/>
    <sheet name="Large Use" sheetId="20" r:id="rId10"/>
    <sheet name="USL" sheetId="13" r:id="rId11"/>
    <sheet name="Sentinel" sheetId="14" r:id="rId12"/>
    <sheet name="Street" sheetId="15" r:id="rId13"/>
    <sheet name="Embedded" sheetId="16" r:id="rId14"/>
  </sheets>
  <definedNames>
    <definedName name="CKH_LOSS">'General Input'!$C$6</definedName>
    <definedName name="CKH_LOSS2">'General Input'!$C$7</definedName>
    <definedName name="DUT_LOSS">'General Input'!$F$6</definedName>
    <definedName name="EPI_LOSS">'General Input'!$B$6</definedName>
    <definedName name="INFLAT">'General Input'!$B$25</definedName>
    <definedName name="IRM">Summary!$A$2</definedName>
    <definedName name="NEW_LOSS">'General Input'!$E$6</definedName>
    <definedName name="OESP">'General Input'!$B$16</definedName>
    <definedName name="_xlnm.Print_Area" localSheetId="13">Embedded!$A$1:$G$64</definedName>
    <definedName name="_xlnm.Print_Area" localSheetId="7">'GS&lt;50 Detail'!$A$1:$V$313</definedName>
    <definedName name="_xlnm.Print_Area" localSheetId="6">'GS&lt;50 Summary'!$A$1:$S$16</definedName>
    <definedName name="_xlnm.Print_Area" localSheetId="8">'GS&gt;50'!$A$1:$V$251</definedName>
    <definedName name="_xlnm.Print_Area" localSheetId="9">'Large Use'!$A$1:$L$66</definedName>
    <definedName name="_xlnm.Print_Area" localSheetId="1">Rates!$A$1:$Q$26</definedName>
    <definedName name="_xlnm.Print_Area" localSheetId="5">'Residential Detail'!$A$1:$V$507</definedName>
    <definedName name="_xlnm.Print_Area" localSheetId="4">'Residential Summary'!$A$1:$S$22</definedName>
    <definedName name="_xlnm.Print_Area" localSheetId="11">Sentinel!$A$1:$V$64</definedName>
    <definedName name="_xlnm.Print_Area" localSheetId="12">Street!$A$1:$V$65</definedName>
    <definedName name="_xlnm.Print_Area" localSheetId="3">Summary!$A$1:$J$34</definedName>
    <definedName name="_xlnm.Print_Area" localSheetId="10">USL!$A$1:$V$64</definedName>
    <definedName name="_xlnm.Print_Titles" localSheetId="7">'GS&lt;50 Detail'!$1:$4</definedName>
    <definedName name="_xlnm.Print_Titles" localSheetId="8">'GS&gt;50'!$1:$4</definedName>
    <definedName name="_xlnm.Print_Titles" localSheetId="5">'Residential Detail'!$1:$4</definedName>
    <definedName name="RRRP">'General Input'!$B$17</definedName>
    <definedName name="SMP_LOSS">'General Input'!$D$6</definedName>
    <definedName name="SMP_LOSS2">'General Input'!$D$7</definedName>
    <definedName name="SSS">'General Input'!$B$18</definedName>
    <definedName name="TOU_MID">'General Input'!$B$29</definedName>
    <definedName name="TOU_OFF">'General Input'!$B$28</definedName>
    <definedName name="TOU_ON">'General Input'!$B$30</definedName>
    <definedName name="WMSR">'General Input'!$B$15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3" i="12" l="1"/>
  <c r="F243" i="12"/>
  <c r="D243" i="12"/>
  <c r="U241" i="12"/>
  <c r="U243" i="12" s="1"/>
  <c r="S241" i="12"/>
  <c r="P241" i="12"/>
  <c r="Q241" i="12" s="1"/>
  <c r="Q242" i="12" s="1"/>
  <c r="N241" i="12"/>
  <c r="N243" i="12" s="1"/>
  <c r="K241" i="12"/>
  <c r="K243" i="12" s="1"/>
  <c r="I241" i="12"/>
  <c r="I243" i="12" s="1"/>
  <c r="G241" i="12"/>
  <c r="G242" i="12" s="1"/>
  <c r="F241" i="12"/>
  <c r="D241" i="12"/>
  <c r="A241" i="12"/>
  <c r="A242" i="12" s="1"/>
  <c r="A243" i="12" s="1"/>
  <c r="U181" i="12"/>
  <c r="K181" i="12"/>
  <c r="D181" i="12"/>
  <c r="U179" i="12"/>
  <c r="V179" i="12" s="1"/>
  <c r="V180" i="12" s="1"/>
  <c r="S179" i="12"/>
  <c r="S181" i="12" s="1"/>
  <c r="P179" i="12"/>
  <c r="Q179" i="12" s="1"/>
  <c r="Q180" i="12" s="1"/>
  <c r="N179" i="12"/>
  <c r="N181" i="12" s="1"/>
  <c r="L179" i="12"/>
  <c r="L180" i="12" s="1"/>
  <c r="K179" i="12"/>
  <c r="I179" i="12"/>
  <c r="I181" i="12" s="1"/>
  <c r="F179" i="12"/>
  <c r="F181" i="12" s="1"/>
  <c r="D179" i="12"/>
  <c r="A179" i="12"/>
  <c r="A180" i="12" s="1"/>
  <c r="A181" i="12" s="1"/>
  <c r="S119" i="12"/>
  <c r="F119" i="12"/>
  <c r="D119" i="12"/>
  <c r="U117" i="12"/>
  <c r="U119" i="12" s="1"/>
  <c r="S117" i="12"/>
  <c r="P117" i="12"/>
  <c r="Q117" i="12" s="1"/>
  <c r="Q118" i="12" s="1"/>
  <c r="N117" i="12"/>
  <c r="N119" i="12" s="1"/>
  <c r="K117" i="12"/>
  <c r="K119" i="12" s="1"/>
  <c r="I117" i="12"/>
  <c r="I119" i="12" s="1"/>
  <c r="G117" i="12"/>
  <c r="G118" i="12" s="1"/>
  <c r="F117" i="12"/>
  <c r="D117" i="12"/>
  <c r="A117" i="12"/>
  <c r="A118" i="12" s="1"/>
  <c r="A119" i="12" s="1"/>
  <c r="U305" i="11"/>
  <c r="K305" i="11"/>
  <c r="D305" i="11"/>
  <c r="U303" i="11"/>
  <c r="V303" i="11" s="1"/>
  <c r="V304" i="11" s="1"/>
  <c r="S303" i="11"/>
  <c r="S305" i="11" s="1"/>
  <c r="P303" i="11"/>
  <c r="Q303" i="11" s="1"/>
  <c r="Q304" i="11" s="1"/>
  <c r="N303" i="11"/>
  <c r="N305" i="11" s="1"/>
  <c r="L303" i="11"/>
  <c r="L304" i="11" s="1"/>
  <c r="K303" i="11"/>
  <c r="I303" i="11"/>
  <c r="I305" i="11" s="1"/>
  <c r="F303" i="11"/>
  <c r="F305" i="11" s="1"/>
  <c r="D303" i="11"/>
  <c r="A303" i="11"/>
  <c r="A304" i="11" s="1"/>
  <c r="A305" i="11" s="1"/>
  <c r="F243" i="11"/>
  <c r="D243" i="11"/>
  <c r="U241" i="11"/>
  <c r="U243" i="11" s="1"/>
  <c r="S241" i="11"/>
  <c r="S243" i="11" s="1"/>
  <c r="P241" i="11"/>
  <c r="Q241" i="11" s="1"/>
  <c r="Q242" i="11" s="1"/>
  <c r="N241" i="11"/>
  <c r="N243" i="11" s="1"/>
  <c r="K241" i="11"/>
  <c r="K243" i="11" s="1"/>
  <c r="I241" i="11"/>
  <c r="L241" i="11" s="1"/>
  <c r="L242" i="11" s="1"/>
  <c r="G241" i="11"/>
  <c r="G242" i="11" s="1"/>
  <c r="F241" i="11"/>
  <c r="D241" i="11"/>
  <c r="A241" i="11"/>
  <c r="A242" i="11" s="1"/>
  <c r="A243" i="11" s="1"/>
  <c r="U181" i="11"/>
  <c r="K181" i="11"/>
  <c r="D181" i="11"/>
  <c r="U179" i="11"/>
  <c r="V179" i="11" s="1"/>
  <c r="V180" i="11" s="1"/>
  <c r="S179" i="11"/>
  <c r="S181" i="11" s="1"/>
  <c r="P179" i="11"/>
  <c r="Q179" i="11" s="1"/>
  <c r="Q180" i="11" s="1"/>
  <c r="N179" i="11"/>
  <c r="N181" i="11" s="1"/>
  <c r="L179" i="11"/>
  <c r="L180" i="11" s="1"/>
  <c r="K179" i="11"/>
  <c r="I179" i="11"/>
  <c r="I181" i="11" s="1"/>
  <c r="F179" i="11"/>
  <c r="F181" i="11" s="1"/>
  <c r="D179" i="11"/>
  <c r="A179" i="11"/>
  <c r="A180" i="11" s="1"/>
  <c r="A181" i="11" s="1"/>
  <c r="U119" i="11"/>
  <c r="S119" i="11"/>
  <c r="I119" i="11"/>
  <c r="A118" i="11"/>
  <c r="A119" i="11" s="1"/>
  <c r="U117" i="11"/>
  <c r="V117" i="11" s="1"/>
  <c r="V118" i="11" s="1"/>
  <c r="S117" i="11"/>
  <c r="Q117" i="11"/>
  <c r="Q118" i="11" s="1"/>
  <c r="P117" i="11"/>
  <c r="P119" i="11" s="1"/>
  <c r="N117" i="11"/>
  <c r="N119" i="11" s="1"/>
  <c r="K117" i="11"/>
  <c r="K119" i="11" s="1"/>
  <c r="I117" i="11"/>
  <c r="F117" i="11"/>
  <c r="F119" i="11" s="1"/>
  <c r="D117" i="11"/>
  <c r="D119" i="11" s="1"/>
  <c r="A117" i="11"/>
  <c r="U499" i="10"/>
  <c r="K499" i="10"/>
  <c r="D499" i="10"/>
  <c r="U497" i="10"/>
  <c r="V497" i="10" s="1"/>
  <c r="V498" i="10" s="1"/>
  <c r="S497" i="10"/>
  <c r="S499" i="10" s="1"/>
  <c r="P497" i="10"/>
  <c r="Q497" i="10" s="1"/>
  <c r="Q498" i="10" s="1"/>
  <c r="N497" i="10"/>
  <c r="N499" i="10" s="1"/>
  <c r="L497" i="10"/>
  <c r="L498" i="10" s="1"/>
  <c r="K497" i="10"/>
  <c r="I497" i="10"/>
  <c r="I499" i="10" s="1"/>
  <c r="F497" i="10"/>
  <c r="F499" i="10" s="1"/>
  <c r="D497" i="10"/>
  <c r="A497" i="10"/>
  <c r="A498" i="10" s="1"/>
  <c r="A499" i="10" s="1"/>
  <c r="S436" i="10"/>
  <c r="F436" i="10"/>
  <c r="D436" i="10"/>
  <c r="U434" i="10"/>
  <c r="U436" i="10" s="1"/>
  <c r="S434" i="10"/>
  <c r="P434" i="10"/>
  <c r="Q434" i="10" s="1"/>
  <c r="Q435" i="10" s="1"/>
  <c r="N434" i="10"/>
  <c r="N436" i="10" s="1"/>
  <c r="K434" i="10"/>
  <c r="K436" i="10" s="1"/>
  <c r="I434" i="10"/>
  <c r="I436" i="10" s="1"/>
  <c r="G434" i="10"/>
  <c r="G435" i="10" s="1"/>
  <c r="F434" i="10"/>
  <c r="D434" i="10"/>
  <c r="A434" i="10"/>
  <c r="A435" i="10" s="1"/>
  <c r="A436" i="10" s="1"/>
  <c r="F373" i="10"/>
  <c r="D373" i="10"/>
  <c r="U371" i="10"/>
  <c r="U373" i="10" s="1"/>
  <c r="S371" i="10"/>
  <c r="S373" i="10" s="1"/>
  <c r="P371" i="10"/>
  <c r="Q371" i="10" s="1"/>
  <c r="Q372" i="10" s="1"/>
  <c r="N371" i="10"/>
  <c r="N373" i="10" s="1"/>
  <c r="K371" i="10"/>
  <c r="K373" i="10" s="1"/>
  <c r="I371" i="10"/>
  <c r="L371" i="10" s="1"/>
  <c r="L372" i="10" s="1"/>
  <c r="G371" i="10"/>
  <c r="G372" i="10" s="1"/>
  <c r="F371" i="10"/>
  <c r="D371" i="10"/>
  <c r="A371" i="10"/>
  <c r="A372" i="10" s="1"/>
  <c r="A373" i="10" s="1"/>
  <c r="S310" i="10"/>
  <c r="F310" i="10"/>
  <c r="D310" i="10"/>
  <c r="U308" i="10"/>
  <c r="U310" i="10" s="1"/>
  <c r="S308" i="10"/>
  <c r="P308" i="10"/>
  <c r="Q308" i="10" s="1"/>
  <c r="Q309" i="10" s="1"/>
  <c r="N308" i="10"/>
  <c r="N310" i="10" s="1"/>
  <c r="K308" i="10"/>
  <c r="K310" i="10" s="1"/>
  <c r="I308" i="10"/>
  <c r="I310" i="10" s="1"/>
  <c r="G308" i="10"/>
  <c r="G309" i="10" s="1"/>
  <c r="F308" i="10"/>
  <c r="D308" i="10"/>
  <c r="A308" i="10"/>
  <c r="A309" i="10" s="1"/>
  <c r="A310" i="10" s="1"/>
  <c r="S247" i="10"/>
  <c r="F247" i="10"/>
  <c r="D247" i="10"/>
  <c r="U245" i="10"/>
  <c r="U247" i="10" s="1"/>
  <c r="S245" i="10"/>
  <c r="P245" i="10"/>
  <c r="Q245" i="10" s="1"/>
  <c r="Q246" i="10" s="1"/>
  <c r="N245" i="10"/>
  <c r="N247" i="10" s="1"/>
  <c r="K245" i="10"/>
  <c r="K247" i="10" s="1"/>
  <c r="I245" i="10"/>
  <c r="I247" i="10" s="1"/>
  <c r="G245" i="10"/>
  <c r="G246" i="10" s="1"/>
  <c r="F245" i="10"/>
  <c r="D245" i="10"/>
  <c r="A245" i="10"/>
  <c r="A246" i="10" s="1"/>
  <c r="A247" i="10" s="1"/>
  <c r="U184" i="10"/>
  <c r="K184" i="10"/>
  <c r="D184" i="10"/>
  <c r="U182" i="10"/>
  <c r="V182" i="10" s="1"/>
  <c r="V183" i="10" s="1"/>
  <c r="S182" i="10"/>
  <c r="S184" i="10" s="1"/>
  <c r="P182" i="10"/>
  <c r="Q182" i="10" s="1"/>
  <c r="Q183" i="10" s="1"/>
  <c r="N182" i="10"/>
  <c r="N184" i="10" s="1"/>
  <c r="L182" i="10"/>
  <c r="L183" i="10" s="1"/>
  <c r="K182" i="10"/>
  <c r="I182" i="10"/>
  <c r="I184" i="10" s="1"/>
  <c r="F182" i="10"/>
  <c r="F184" i="10" s="1"/>
  <c r="D182" i="10"/>
  <c r="A182" i="10"/>
  <c r="A183" i="10" s="1"/>
  <c r="A184" i="10" s="1"/>
  <c r="D121" i="10"/>
  <c r="U119" i="10"/>
  <c r="U121" i="10" s="1"/>
  <c r="S119" i="10"/>
  <c r="S121" i="10" s="1"/>
  <c r="P119" i="10"/>
  <c r="Q119" i="10" s="1"/>
  <c r="Q120" i="10" s="1"/>
  <c r="N119" i="10"/>
  <c r="N121" i="10" s="1"/>
  <c r="K119" i="10"/>
  <c r="K121" i="10" s="1"/>
  <c r="I119" i="10"/>
  <c r="L119" i="10" s="1"/>
  <c r="L120" i="10" s="1"/>
  <c r="G119" i="10"/>
  <c r="G120" i="10" s="1"/>
  <c r="F119" i="10"/>
  <c r="F121" i="10" s="1"/>
  <c r="D119" i="10"/>
  <c r="A119" i="10"/>
  <c r="A120" i="10" s="1"/>
  <c r="A121" i="10" s="1"/>
  <c r="G55" i="16"/>
  <c r="G54" i="16"/>
  <c r="A48" i="16"/>
  <c r="A46" i="16"/>
  <c r="A47" i="16" s="1"/>
  <c r="A45" i="16"/>
  <c r="V56" i="15"/>
  <c r="V55" i="15"/>
  <c r="Q55" i="15"/>
  <c r="Q56" i="15" s="1"/>
  <c r="L56" i="15"/>
  <c r="L55" i="15"/>
  <c r="G56" i="15"/>
  <c r="G55" i="15"/>
  <c r="A57" i="15"/>
  <c r="A56" i="15"/>
  <c r="V54" i="14"/>
  <c r="V55" i="14" s="1"/>
  <c r="Q54" i="14"/>
  <c r="Q55" i="14" s="1"/>
  <c r="L55" i="14"/>
  <c r="L54" i="14"/>
  <c r="G55" i="14"/>
  <c r="G54" i="14"/>
  <c r="A46" i="14"/>
  <c r="A47" i="14" s="1"/>
  <c r="V54" i="13"/>
  <c r="V55" i="13" s="1"/>
  <c r="Q55" i="13"/>
  <c r="Q54" i="13"/>
  <c r="L54" i="13"/>
  <c r="L55" i="13" s="1"/>
  <c r="G54" i="13"/>
  <c r="G55" i="13" s="1"/>
  <c r="A56" i="13"/>
  <c r="A55" i="13"/>
  <c r="V241" i="12" l="1"/>
  <c r="V242" i="12" s="1"/>
  <c r="P243" i="12"/>
  <c r="L241" i="12"/>
  <c r="L242" i="12" s="1"/>
  <c r="G179" i="12"/>
  <c r="G180" i="12" s="1"/>
  <c r="P181" i="12"/>
  <c r="V117" i="12"/>
  <c r="V118" i="12" s="1"/>
  <c r="P119" i="12"/>
  <c r="L117" i="12"/>
  <c r="L118" i="12" s="1"/>
  <c r="G303" i="11"/>
  <c r="G304" i="11" s="1"/>
  <c r="P305" i="11"/>
  <c r="V241" i="11"/>
  <c r="V242" i="11" s="1"/>
  <c r="P243" i="11"/>
  <c r="I243" i="11"/>
  <c r="G179" i="11"/>
  <c r="G180" i="11" s="1"/>
  <c r="P181" i="11"/>
  <c r="L117" i="11"/>
  <c r="L118" i="11" s="1"/>
  <c r="G117" i="11"/>
  <c r="G118" i="11" s="1"/>
  <c r="G497" i="10"/>
  <c r="G498" i="10" s="1"/>
  <c r="P499" i="10"/>
  <c r="V434" i="10"/>
  <c r="V435" i="10" s="1"/>
  <c r="P436" i="10"/>
  <c r="L434" i="10"/>
  <c r="L435" i="10" s="1"/>
  <c r="P373" i="10"/>
  <c r="I373" i="10"/>
  <c r="V371" i="10"/>
  <c r="V372" i="10" s="1"/>
  <c r="V308" i="10"/>
  <c r="V309" i="10" s="1"/>
  <c r="P310" i="10"/>
  <c r="L308" i="10"/>
  <c r="L309" i="10" s="1"/>
  <c r="V245" i="10"/>
  <c r="V246" i="10" s="1"/>
  <c r="P247" i="10"/>
  <c r="L245" i="10"/>
  <c r="L246" i="10" s="1"/>
  <c r="G182" i="10"/>
  <c r="G183" i="10" s="1"/>
  <c r="P184" i="10"/>
  <c r="V119" i="10"/>
  <c r="V120" i="10" s="1"/>
  <c r="P121" i="10"/>
  <c r="I121" i="10"/>
  <c r="U483" i="10"/>
  <c r="S483" i="10"/>
  <c r="P483" i="10"/>
  <c r="N483" i="10"/>
  <c r="K483" i="10"/>
  <c r="I483" i="10"/>
  <c r="F483" i="10"/>
  <c r="D483" i="10"/>
  <c r="U420" i="10"/>
  <c r="S420" i="10"/>
  <c r="P420" i="10"/>
  <c r="N420" i="10"/>
  <c r="K420" i="10"/>
  <c r="I420" i="10"/>
  <c r="F420" i="10"/>
  <c r="D420" i="10"/>
  <c r="U357" i="10"/>
  <c r="S357" i="10"/>
  <c r="P357" i="10"/>
  <c r="N357" i="10"/>
  <c r="K357" i="10"/>
  <c r="I357" i="10"/>
  <c r="F357" i="10"/>
  <c r="D357" i="10"/>
  <c r="U294" i="10"/>
  <c r="S294" i="10"/>
  <c r="P294" i="10"/>
  <c r="N294" i="10"/>
  <c r="K294" i="10"/>
  <c r="I294" i="10"/>
  <c r="F294" i="10"/>
  <c r="D294" i="10"/>
  <c r="U231" i="10"/>
  <c r="S231" i="10"/>
  <c r="P231" i="10"/>
  <c r="N231" i="10"/>
  <c r="K231" i="10"/>
  <c r="I231" i="10"/>
  <c r="F231" i="10"/>
  <c r="D231" i="10"/>
  <c r="U168" i="10"/>
  <c r="S168" i="10"/>
  <c r="P168" i="10"/>
  <c r="N168" i="10"/>
  <c r="K168" i="10"/>
  <c r="I168" i="10"/>
  <c r="F168" i="10"/>
  <c r="D168" i="10"/>
  <c r="U105" i="10"/>
  <c r="S105" i="10"/>
  <c r="P105" i="10"/>
  <c r="N105" i="10"/>
  <c r="K105" i="10"/>
  <c r="I105" i="10"/>
  <c r="F105" i="10"/>
  <c r="D105" i="10"/>
  <c r="T40" i="15"/>
  <c r="R40" i="15"/>
  <c r="O40" i="15"/>
  <c r="M40" i="15"/>
  <c r="J40" i="15"/>
  <c r="H40" i="15"/>
  <c r="E40" i="15"/>
  <c r="C40" i="15"/>
  <c r="T40" i="14"/>
  <c r="R40" i="14"/>
  <c r="O40" i="14"/>
  <c r="M40" i="14"/>
  <c r="J40" i="14"/>
  <c r="H40" i="14"/>
  <c r="E40" i="14"/>
  <c r="C40" i="14"/>
  <c r="T40" i="13"/>
  <c r="R40" i="13"/>
  <c r="O40" i="13"/>
  <c r="M40" i="13"/>
  <c r="J40" i="13"/>
  <c r="H40" i="13"/>
  <c r="E40" i="13"/>
  <c r="C40" i="13"/>
  <c r="J41" i="20"/>
  <c r="H41" i="20"/>
  <c r="E41" i="20"/>
  <c r="C41" i="20"/>
  <c r="T226" i="12"/>
  <c r="R226" i="12"/>
  <c r="O226" i="12"/>
  <c r="M226" i="12"/>
  <c r="J226" i="12"/>
  <c r="H226" i="12"/>
  <c r="E226" i="12"/>
  <c r="C226" i="12"/>
  <c r="T164" i="12"/>
  <c r="R164" i="12"/>
  <c r="O164" i="12"/>
  <c r="M164" i="12"/>
  <c r="J164" i="12"/>
  <c r="H164" i="12"/>
  <c r="E164" i="12"/>
  <c r="C164" i="12"/>
  <c r="T102" i="12"/>
  <c r="R102" i="12"/>
  <c r="O102" i="12"/>
  <c r="M102" i="12"/>
  <c r="J102" i="12"/>
  <c r="H102" i="12"/>
  <c r="E102" i="12"/>
  <c r="C102" i="12"/>
  <c r="T40" i="12"/>
  <c r="R40" i="12"/>
  <c r="O40" i="12"/>
  <c r="M40" i="12"/>
  <c r="J40" i="12"/>
  <c r="H40" i="12"/>
  <c r="E40" i="12"/>
  <c r="C40" i="12"/>
  <c r="T288" i="11"/>
  <c r="R288" i="11"/>
  <c r="O288" i="11"/>
  <c r="M288" i="11"/>
  <c r="J288" i="11"/>
  <c r="H288" i="11"/>
  <c r="E288" i="11"/>
  <c r="C288" i="11"/>
  <c r="T164" i="11"/>
  <c r="R164" i="11"/>
  <c r="O164" i="11"/>
  <c r="M164" i="11"/>
  <c r="J164" i="11"/>
  <c r="H164" i="11"/>
  <c r="E164" i="11"/>
  <c r="C164" i="11"/>
  <c r="T102" i="11"/>
  <c r="R102" i="11"/>
  <c r="O102" i="11"/>
  <c r="M102" i="11"/>
  <c r="J102" i="11"/>
  <c r="H102" i="11"/>
  <c r="E102" i="11"/>
  <c r="C102" i="11"/>
  <c r="T40" i="11"/>
  <c r="R40" i="11"/>
  <c r="O40" i="11"/>
  <c r="M40" i="11"/>
  <c r="J40" i="11"/>
  <c r="H40" i="11"/>
  <c r="E40" i="11"/>
  <c r="C40" i="11"/>
  <c r="T481" i="10"/>
  <c r="R481" i="10"/>
  <c r="O481" i="10"/>
  <c r="M481" i="10"/>
  <c r="J481" i="10"/>
  <c r="H481" i="10"/>
  <c r="E481" i="10"/>
  <c r="C481" i="10"/>
  <c r="T418" i="10"/>
  <c r="R418" i="10"/>
  <c r="O418" i="10"/>
  <c r="M418" i="10"/>
  <c r="J418" i="10"/>
  <c r="H418" i="10"/>
  <c r="E418" i="10"/>
  <c r="C418" i="10"/>
  <c r="T355" i="10"/>
  <c r="R355" i="10"/>
  <c r="O355" i="10"/>
  <c r="M355" i="10"/>
  <c r="J355" i="10"/>
  <c r="H355" i="10"/>
  <c r="E355" i="10"/>
  <c r="C355" i="10"/>
  <c r="T292" i="10"/>
  <c r="R292" i="10"/>
  <c r="O292" i="10"/>
  <c r="M292" i="10"/>
  <c r="J292" i="10"/>
  <c r="H292" i="10"/>
  <c r="E292" i="10"/>
  <c r="C292" i="10"/>
  <c r="T229" i="10"/>
  <c r="R229" i="10"/>
  <c r="O229" i="10"/>
  <c r="M229" i="10"/>
  <c r="J229" i="10"/>
  <c r="H229" i="10"/>
  <c r="E229" i="10"/>
  <c r="C229" i="10"/>
  <c r="T166" i="10"/>
  <c r="R166" i="10"/>
  <c r="O166" i="10"/>
  <c r="M166" i="10"/>
  <c r="J166" i="10"/>
  <c r="H166" i="10"/>
  <c r="E166" i="10"/>
  <c r="C166" i="10"/>
  <c r="T103" i="10"/>
  <c r="R103" i="10"/>
  <c r="O103" i="10"/>
  <c r="M103" i="10"/>
  <c r="J103" i="10"/>
  <c r="H103" i="10"/>
  <c r="E103" i="10"/>
  <c r="C103" i="10"/>
  <c r="T40" i="10"/>
  <c r="R40" i="10"/>
  <c r="O40" i="10"/>
  <c r="M40" i="10"/>
  <c r="J40" i="10"/>
  <c r="H40" i="10"/>
  <c r="E40" i="10"/>
  <c r="C40" i="10"/>
  <c r="Q11" i="4" l="1"/>
  <c r="P11" i="4"/>
  <c r="O11" i="4"/>
  <c r="N11" i="4"/>
  <c r="M11" i="4"/>
  <c r="L11" i="4"/>
  <c r="K11" i="4"/>
  <c r="J11" i="4"/>
  <c r="M16" i="4"/>
  <c r="E33" i="19" l="1"/>
  <c r="D33" i="19"/>
  <c r="A34" i="19"/>
  <c r="A33" i="19"/>
  <c r="E52" i="16" l="1"/>
  <c r="F52" i="16" s="1"/>
  <c r="E36" i="16"/>
  <c r="F36" i="16" s="1"/>
  <c r="E35" i="16"/>
  <c r="E31" i="16"/>
  <c r="F31" i="16" s="1"/>
  <c r="E30" i="16"/>
  <c r="E29" i="16"/>
  <c r="E27" i="16"/>
  <c r="E23" i="16"/>
  <c r="F23" i="16" s="1"/>
  <c r="E20" i="16"/>
  <c r="F20" i="16" s="1"/>
  <c r="E19" i="16"/>
  <c r="F19" i="16" s="1"/>
  <c r="F51" i="16"/>
  <c r="F42" i="16"/>
  <c r="E41" i="16"/>
  <c r="F41" i="16" s="1"/>
  <c r="E40" i="16"/>
  <c r="F35" i="16"/>
  <c r="F30" i="16"/>
  <c r="F29" i="16"/>
  <c r="F27" i="16"/>
  <c r="F26" i="16"/>
  <c r="F25" i="16"/>
  <c r="C53" i="16"/>
  <c r="C52" i="16"/>
  <c r="C36" i="16"/>
  <c r="C35" i="16"/>
  <c r="C28" i="16"/>
  <c r="D28" i="16" s="1"/>
  <c r="C29" i="16"/>
  <c r="D29" i="16" s="1"/>
  <c r="C30" i="16"/>
  <c r="D30" i="16" s="1"/>
  <c r="C31" i="16"/>
  <c r="D31" i="16" s="1"/>
  <c r="C27" i="16"/>
  <c r="C23" i="16"/>
  <c r="C24" i="16"/>
  <c r="C22" i="16"/>
  <c r="C20" i="16"/>
  <c r="C19" i="16"/>
  <c r="C18" i="16"/>
  <c r="R52" i="15"/>
  <c r="E52" i="15"/>
  <c r="J52" i="15"/>
  <c r="R51" i="15"/>
  <c r="S51" i="15" s="1"/>
  <c r="R26" i="15"/>
  <c r="R25" i="15"/>
  <c r="S25" i="15" s="1"/>
  <c r="M51" i="15"/>
  <c r="P51" i="15" s="1"/>
  <c r="M25" i="15"/>
  <c r="R54" i="15"/>
  <c r="S54" i="15" s="1"/>
  <c r="T53" i="15"/>
  <c r="R53" i="15"/>
  <c r="S53" i="15" s="1"/>
  <c r="U51" i="15"/>
  <c r="U42" i="15"/>
  <c r="S42" i="15"/>
  <c r="T41" i="15"/>
  <c r="U41" i="15" s="1"/>
  <c r="R41" i="15"/>
  <c r="S41" i="15" s="1"/>
  <c r="T36" i="15"/>
  <c r="U36" i="15" s="1"/>
  <c r="R36" i="15"/>
  <c r="S36" i="15" s="1"/>
  <c r="T35" i="15"/>
  <c r="U35" i="15" s="1"/>
  <c r="R35" i="15"/>
  <c r="S35" i="15" s="1"/>
  <c r="T31" i="15"/>
  <c r="U31" i="15" s="1"/>
  <c r="R31" i="15"/>
  <c r="S31" i="15" s="1"/>
  <c r="T30" i="15"/>
  <c r="U30" i="15" s="1"/>
  <c r="R30" i="15"/>
  <c r="S30" i="15" s="1"/>
  <c r="T29" i="15"/>
  <c r="U29" i="15" s="1"/>
  <c r="R29" i="15"/>
  <c r="S29" i="15" s="1"/>
  <c r="R28" i="15"/>
  <c r="S28" i="15" s="1"/>
  <c r="T27" i="15"/>
  <c r="U27" i="15" s="1"/>
  <c r="R27" i="15"/>
  <c r="S27" i="15" s="1"/>
  <c r="U26" i="15"/>
  <c r="S26" i="15"/>
  <c r="U25" i="15"/>
  <c r="R24" i="15"/>
  <c r="S24" i="15" s="1"/>
  <c r="T23" i="15"/>
  <c r="U23" i="15" s="1"/>
  <c r="R23" i="15"/>
  <c r="S23" i="15" s="1"/>
  <c r="R22" i="15"/>
  <c r="S22" i="15" s="1"/>
  <c r="U20" i="15"/>
  <c r="T20" i="15"/>
  <c r="R20" i="15"/>
  <c r="S20" i="15" s="1"/>
  <c r="T19" i="15"/>
  <c r="U19" i="15" s="1"/>
  <c r="R19" i="15"/>
  <c r="S19" i="15" s="1"/>
  <c r="R18" i="15"/>
  <c r="S18" i="15" s="1"/>
  <c r="T14" i="15"/>
  <c r="U14" i="15" s="1"/>
  <c r="R14" i="15"/>
  <c r="S14" i="15" s="1"/>
  <c r="T13" i="15"/>
  <c r="U13" i="15" s="1"/>
  <c r="R13" i="15"/>
  <c r="S13" i="15" s="1"/>
  <c r="T12" i="15"/>
  <c r="U12" i="15" s="1"/>
  <c r="R12" i="15"/>
  <c r="S12" i="15" s="1"/>
  <c r="M54" i="15"/>
  <c r="N54" i="15" s="1"/>
  <c r="O53" i="15"/>
  <c r="M53" i="15"/>
  <c r="N53" i="15" s="1"/>
  <c r="N51" i="15"/>
  <c r="P42" i="15"/>
  <c r="N42" i="15"/>
  <c r="O41" i="15"/>
  <c r="P41" i="15" s="1"/>
  <c r="M41" i="15"/>
  <c r="N41" i="15" s="1"/>
  <c r="O36" i="15"/>
  <c r="P36" i="15" s="1"/>
  <c r="M36" i="15"/>
  <c r="N36" i="15" s="1"/>
  <c r="O35" i="15"/>
  <c r="P35" i="15" s="1"/>
  <c r="M35" i="15"/>
  <c r="N35" i="15" s="1"/>
  <c r="O31" i="15"/>
  <c r="P31" i="15" s="1"/>
  <c r="M31" i="15"/>
  <c r="N31" i="15" s="1"/>
  <c r="O30" i="15"/>
  <c r="P30" i="15" s="1"/>
  <c r="M30" i="15"/>
  <c r="N30" i="15" s="1"/>
  <c r="O29" i="15"/>
  <c r="P29" i="15" s="1"/>
  <c r="N29" i="15"/>
  <c r="M29" i="15"/>
  <c r="M28" i="15"/>
  <c r="N28" i="15" s="1"/>
  <c r="O27" i="15"/>
  <c r="P27" i="15" s="1"/>
  <c r="M27" i="15"/>
  <c r="N27" i="15" s="1"/>
  <c r="P26" i="15"/>
  <c r="N26" i="15"/>
  <c r="P25" i="15"/>
  <c r="N25" i="15"/>
  <c r="M24" i="15"/>
  <c r="N24" i="15" s="1"/>
  <c r="O23" i="15"/>
  <c r="P23" i="15" s="1"/>
  <c r="M23" i="15"/>
  <c r="N23" i="15" s="1"/>
  <c r="M22" i="15"/>
  <c r="N22" i="15" s="1"/>
  <c r="O20" i="15"/>
  <c r="P20" i="15" s="1"/>
  <c r="M20" i="15"/>
  <c r="N20" i="15" s="1"/>
  <c r="O19" i="15"/>
  <c r="P19" i="15" s="1"/>
  <c r="M19" i="15"/>
  <c r="N19" i="15" s="1"/>
  <c r="N18" i="15"/>
  <c r="M18" i="15"/>
  <c r="O14" i="15"/>
  <c r="P14" i="15" s="1"/>
  <c r="M14" i="15"/>
  <c r="N14" i="15" s="1"/>
  <c r="O13" i="15"/>
  <c r="P13" i="15" s="1"/>
  <c r="M13" i="15"/>
  <c r="N13" i="15" s="1"/>
  <c r="O12" i="15"/>
  <c r="P12" i="15" s="1"/>
  <c r="M12" i="15"/>
  <c r="N12" i="15" s="1"/>
  <c r="H54" i="15"/>
  <c r="I54" i="15" s="1"/>
  <c r="J53" i="15"/>
  <c r="H53" i="15"/>
  <c r="I53" i="15" s="1"/>
  <c r="J51" i="15"/>
  <c r="K51" i="15" s="1"/>
  <c r="I51" i="15"/>
  <c r="K42" i="15"/>
  <c r="I42" i="15"/>
  <c r="J41" i="15"/>
  <c r="K41" i="15" s="1"/>
  <c r="H41" i="15"/>
  <c r="I41" i="15" s="1"/>
  <c r="J36" i="15"/>
  <c r="K36" i="15" s="1"/>
  <c r="H36" i="15"/>
  <c r="I36" i="15" s="1"/>
  <c r="J35" i="15"/>
  <c r="K35" i="15" s="1"/>
  <c r="H35" i="15"/>
  <c r="I35" i="15" s="1"/>
  <c r="J31" i="15"/>
  <c r="K31" i="15" s="1"/>
  <c r="H31" i="15"/>
  <c r="I31" i="15" s="1"/>
  <c r="J30" i="15"/>
  <c r="K30" i="15" s="1"/>
  <c r="H30" i="15"/>
  <c r="I30" i="15" s="1"/>
  <c r="J29" i="15"/>
  <c r="K29" i="15" s="1"/>
  <c r="H29" i="15"/>
  <c r="I29" i="15" s="1"/>
  <c r="H28" i="15"/>
  <c r="I28" i="15" s="1"/>
  <c r="J27" i="15"/>
  <c r="K27" i="15" s="1"/>
  <c r="H27" i="15"/>
  <c r="I27" i="15" s="1"/>
  <c r="K26" i="15"/>
  <c r="I26" i="15"/>
  <c r="K25" i="15"/>
  <c r="I25" i="15"/>
  <c r="H24" i="15"/>
  <c r="I24" i="15" s="1"/>
  <c r="J23" i="15"/>
  <c r="K23" i="15" s="1"/>
  <c r="H23" i="15"/>
  <c r="I23" i="15" s="1"/>
  <c r="H22" i="15"/>
  <c r="I22" i="15" s="1"/>
  <c r="J20" i="15"/>
  <c r="K20" i="15" s="1"/>
  <c r="H20" i="15"/>
  <c r="I20" i="15" s="1"/>
  <c r="J19" i="15"/>
  <c r="K19" i="15" s="1"/>
  <c r="H19" i="15"/>
  <c r="I19" i="15" s="1"/>
  <c r="H18" i="15"/>
  <c r="I18" i="15" s="1"/>
  <c r="J14" i="15"/>
  <c r="K14" i="15" s="1"/>
  <c r="H14" i="15"/>
  <c r="I14" i="15" s="1"/>
  <c r="J13" i="15"/>
  <c r="K13" i="15" s="1"/>
  <c r="H13" i="15"/>
  <c r="I13" i="15" s="1"/>
  <c r="J12" i="15"/>
  <c r="K12" i="15" s="1"/>
  <c r="H12" i="15"/>
  <c r="I12" i="15" s="1"/>
  <c r="E53" i="15"/>
  <c r="C54" i="15"/>
  <c r="D54" i="15" s="1"/>
  <c r="E36" i="15"/>
  <c r="E35" i="15"/>
  <c r="F35" i="15" s="1"/>
  <c r="E31" i="15"/>
  <c r="E30" i="15"/>
  <c r="E29" i="15"/>
  <c r="E27" i="15"/>
  <c r="E23" i="15"/>
  <c r="F23" i="15" s="1"/>
  <c r="E20" i="15"/>
  <c r="F20" i="15" s="1"/>
  <c r="E19" i="15"/>
  <c r="F19" i="15" s="1"/>
  <c r="F36" i="15"/>
  <c r="F31" i="15"/>
  <c r="F30" i="15"/>
  <c r="F29" i="15"/>
  <c r="F27" i="15"/>
  <c r="F26" i="15"/>
  <c r="F25" i="15"/>
  <c r="D29" i="15"/>
  <c r="C29" i="15"/>
  <c r="C28" i="15"/>
  <c r="D28" i="15" s="1"/>
  <c r="C20" i="15"/>
  <c r="C19" i="15"/>
  <c r="M25" i="14"/>
  <c r="J14" i="14"/>
  <c r="K14" i="14" s="1"/>
  <c r="H14" i="14"/>
  <c r="I14" i="14" s="1"/>
  <c r="J13" i="14"/>
  <c r="K13" i="14" s="1"/>
  <c r="H13" i="14"/>
  <c r="I13" i="14" s="1"/>
  <c r="J12" i="14"/>
  <c r="K12" i="14" s="1"/>
  <c r="H12" i="14"/>
  <c r="I12" i="14" s="1"/>
  <c r="R53" i="14"/>
  <c r="S53" i="14" s="1"/>
  <c r="T52" i="14"/>
  <c r="U52" i="14" s="1"/>
  <c r="R52" i="14"/>
  <c r="S52" i="14" s="1"/>
  <c r="U51" i="14"/>
  <c r="S51" i="14"/>
  <c r="U42" i="14"/>
  <c r="S42" i="14"/>
  <c r="T41" i="14"/>
  <c r="U41" i="14" s="1"/>
  <c r="R41" i="14"/>
  <c r="S41" i="14" s="1"/>
  <c r="T36" i="14"/>
  <c r="U36" i="14" s="1"/>
  <c r="R36" i="14"/>
  <c r="S36" i="14" s="1"/>
  <c r="T35" i="14"/>
  <c r="U35" i="14" s="1"/>
  <c r="U37" i="14" s="1"/>
  <c r="R35" i="14"/>
  <c r="S35" i="14" s="1"/>
  <c r="S37" i="14" s="1"/>
  <c r="T31" i="14"/>
  <c r="U31" i="14" s="1"/>
  <c r="R31" i="14"/>
  <c r="S31" i="14" s="1"/>
  <c r="T30" i="14"/>
  <c r="U30" i="14" s="1"/>
  <c r="R30" i="14"/>
  <c r="S30" i="14" s="1"/>
  <c r="T29" i="14"/>
  <c r="U29" i="14" s="1"/>
  <c r="R29" i="14"/>
  <c r="S29" i="14" s="1"/>
  <c r="R28" i="14"/>
  <c r="S28" i="14" s="1"/>
  <c r="T27" i="14"/>
  <c r="U27" i="14" s="1"/>
  <c r="R27" i="14"/>
  <c r="S27" i="14" s="1"/>
  <c r="U26" i="14"/>
  <c r="S26" i="14"/>
  <c r="U25" i="14"/>
  <c r="S25" i="14"/>
  <c r="R24" i="14"/>
  <c r="S24" i="14" s="1"/>
  <c r="T23" i="14"/>
  <c r="U23" i="14" s="1"/>
  <c r="R23" i="14"/>
  <c r="S23" i="14" s="1"/>
  <c r="R22" i="14"/>
  <c r="S22" i="14" s="1"/>
  <c r="T20" i="14"/>
  <c r="U20" i="14" s="1"/>
  <c r="R20" i="14"/>
  <c r="S20" i="14" s="1"/>
  <c r="T19" i="14"/>
  <c r="U19" i="14" s="1"/>
  <c r="R19" i="14"/>
  <c r="S19" i="14" s="1"/>
  <c r="R18" i="14"/>
  <c r="S18" i="14" s="1"/>
  <c r="M53" i="14"/>
  <c r="N53" i="14" s="1"/>
  <c r="O52" i="14"/>
  <c r="P52" i="14" s="1"/>
  <c r="M52" i="14"/>
  <c r="N52" i="14" s="1"/>
  <c r="P51" i="14"/>
  <c r="N51" i="14"/>
  <c r="P42" i="14"/>
  <c r="N42" i="14"/>
  <c r="O41" i="14"/>
  <c r="P41" i="14" s="1"/>
  <c r="M41" i="14"/>
  <c r="N41" i="14" s="1"/>
  <c r="O36" i="14"/>
  <c r="P36" i="14" s="1"/>
  <c r="M36" i="14"/>
  <c r="N36" i="14" s="1"/>
  <c r="O35" i="14"/>
  <c r="P35" i="14" s="1"/>
  <c r="M35" i="14"/>
  <c r="N35" i="14" s="1"/>
  <c r="O31" i="14"/>
  <c r="P31" i="14" s="1"/>
  <c r="M31" i="14"/>
  <c r="N31" i="14" s="1"/>
  <c r="O30" i="14"/>
  <c r="P30" i="14" s="1"/>
  <c r="M30" i="14"/>
  <c r="N30" i="14" s="1"/>
  <c r="O29" i="14"/>
  <c r="P29" i="14" s="1"/>
  <c r="M29" i="14"/>
  <c r="N29" i="14" s="1"/>
  <c r="M28" i="14"/>
  <c r="N28" i="14" s="1"/>
  <c r="O27" i="14"/>
  <c r="P27" i="14" s="1"/>
  <c r="M27" i="14"/>
  <c r="N27" i="14" s="1"/>
  <c r="P26" i="14"/>
  <c r="N26" i="14"/>
  <c r="P25" i="14"/>
  <c r="N25" i="14"/>
  <c r="M24" i="14"/>
  <c r="N24" i="14" s="1"/>
  <c r="O23" i="14"/>
  <c r="P23" i="14" s="1"/>
  <c r="M23" i="14"/>
  <c r="N23" i="14" s="1"/>
  <c r="M22" i="14"/>
  <c r="N22" i="14" s="1"/>
  <c r="O20" i="14"/>
  <c r="P20" i="14" s="1"/>
  <c r="M20" i="14"/>
  <c r="N20" i="14" s="1"/>
  <c r="O19" i="14"/>
  <c r="P19" i="14" s="1"/>
  <c r="M19" i="14"/>
  <c r="N19" i="14" s="1"/>
  <c r="M18" i="14"/>
  <c r="N18" i="14" s="1"/>
  <c r="H53" i="14"/>
  <c r="I53" i="14" s="1"/>
  <c r="J52" i="14"/>
  <c r="K52" i="14" s="1"/>
  <c r="H52" i="14"/>
  <c r="I52" i="14" s="1"/>
  <c r="K51" i="14"/>
  <c r="I51" i="14"/>
  <c r="K42" i="14"/>
  <c r="I42" i="14"/>
  <c r="J41" i="14"/>
  <c r="K41" i="14" s="1"/>
  <c r="H41" i="14"/>
  <c r="I41" i="14" s="1"/>
  <c r="J36" i="14"/>
  <c r="K36" i="14" s="1"/>
  <c r="H36" i="14"/>
  <c r="I36" i="14" s="1"/>
  <c r="J35" i="14"/>
  <c r="K35" i="14" s="1"/>
  <c r="H35" i="14"/>
  <c r="I35" i="14" s="1"/>
  <c r="J31" i="14"/>
  <c r="K31" i="14" s="1"/>
  <c r="H31" i="14"/>
  <c r="I31" i="14" s="1"/>
  <c r="J30" i="14"/>
  <c r="K30" i="14" s="1"/>
  <c r="H30" i="14"/>
  <c r="I30" i="14" s="1"/>
  <c r="J29" i="14"/>
  <c r="K29" i="14" s="1"/>
  <c r="H29" i="14"/>
  <c r="I29" i="14" s="1"/>
  <c r="H28" i="14"/>
  <c r="I28" i="14" s="1"/>
  <c r="J27" i="14"/>
  <c r="K27" i="14" s="1"/>
  <c r="H27" i="14"/>
  <c r="I27" i="14" s="1"/>
  <c r="K26" i="14"/>
  <c r="I26" i="14"/>
  <c r="K25" i="14"/>
  <c r="I25" i="14"/>
  <c r="H24" i="14"/>
  <c r="I24" i="14" s="1"/>
  <c r="J23" i="14"/>
  <c r="K23" i="14" s="1"/>
  <c r="H23" i="14"/>
  <c r="I23" i="14" s="1"/>
  <c r="H22" i="14"/>
  <c r="I22" i="14" s="1"/>
  <c r="J20" i="14"/>
  <c r="K20" i="14" s="1"/>
  <c r="H20" i="14"/>
  <c r="I20" i="14" s="1"/>
  <c r="J19" i="14"/>
  <c r="K19" i="14" s="1"/>
  <c r="H19" i="14"/>
  <c r="I19" i="14" s="1"/>
  <c r="H18" i="14"/>
  <c r="I18" i="14" s="1"/>
  <c r="E52" i="14"/>
  <c r="C53" i="14"/>
  <c r="D53" i="14" s="1"/>
  <c r="E36" i="14"/>
  <c r="E35" i="14"/>
  <c r="E31" i="14"/>
  <c r="F31" i="14" s="1"/>
  <c r="E30" i="14"/>
  <c r="F30" i="14" s="1"/>
  <c r="E29" i="14"/>
  <c r="F29" i="14" s="1"/>
  <c r="E27" i="14"/>
  <c r="E23" i="14"/>
  <c r="E20" i="14"/>
  <c r="E19" i="14"/>
  <c r="F19" i="14" s="1"/>
  <c r="F27" i="14"/>
  <c r="F26" i="14"/>
  <c r="F25" i="14"/>
  <c r="F23" i="14"/>
  <c r="F20" i="14"/>
  <c r="C29" i="14"/>
  <c r="D29" i="14" s="1"/>
  <c r="C28" i="14"/>
  <c r="D28" i="14" s="1"/>
  <c r="C20" i="14"/>
  <c r="C19" i="14"/>
  <c r="A2" i="16"/>
  <c r="A2" i="15"/>
  <c r="A2" i="14"/>
  <c r="A2" i="13"/>
  <c r="A2" i="20"/>
  <c r="A2" i="12"/>
  <c r="A2" i="11"/>
  <c r="A2" i="22"/>
  <c r="A2" i="10"/>
  <c r="A2" i="21"/>
  <c r="T14" i="13"/>
  <c r="U14" i="13" s="1"/>
  <c r="R14" i="13"/>
  <c r="S14" i="13" s="1"/>
  <c r="T13" i="13"/>
  <c r="U13" i="13" s="1"/>
  <c r="R13" i="13"/>
  <c r="S13" i="13" s="1"/>
  <c r="T12" i="13"/>
  <c r="U12" i="13" s="1"/>
  <c r="S12" i="13"/>
  <c r="R12" i="13"/>
  <c r="O14" i="13"/>
  <c r="P14" i="13" s="1"/>
  <c r="M14" i="13"/>
  <c r="N14" i="13" s="1"/>
  <c r="O13" i="13"/>
  <c r="P13" i="13" s="1"/>
  <c r="M13" i="13"/>
  <c r="N13" i="13" s="1"/>
  <c r="O12" i="13"/>
  <c r="P12" i="13" s="1"/>
  <c r="M12" i="13"/>
  <c r="N12" i="13" s="1"/>
  <c r="N15" i="13" s="1"/>
  <c r="M21" i="13" s="1"/>
  <c r="R53" i="13"/>
  <c r="S53" i="13" s="1"/>
  <c r="T52" i="13"/>
  <c r="U52" i="13" s="1"/>
  <c r="R52" i="13"/>
  <c r="S52" i="13" s="1"/>
  <c r="U51" i="13"/>
  <c r="S51" i="13"/>
  <c r="U42" i="13"/>
  <c r="S42" i="13"/>
  <c r="T41" i="13"/>
  <c r="U41" i="13" s="1"/>
  <c r="R41" i="13"/>
  <c r="S41" i="13" s="1"/>
  <c r="T36" i="13"/>
  <c r="R36" i="13"/>
  <c r="T35" i="13"/>
  <c r="R35" i="13"/>
  <c r="T31" i="13"/>
  <c r="U31" i="13" s="1"/>
  <c r="R31" i="13"/>
  <c r="S31" i="13" s="1"/>
  <c r="T30" i="13"/>
  <c r="U30" i="13" s="1"/>
  <c r="R30" i="13"/>
  <c r="S30" i="13" s="1"/>
  <c r="T29" i="13"/>
  <c r="U29" i="13" s="1"/>
  <c r="R29" i="13"/>
  <c r="S29" i="13" s="1"/>
  <c r="R28" i="13"/>
  <c r="S28" i="13" s="1"/>
  <c r="T27" i="13"/>
  <c r="U27" i="13" s="1"/>
  <c r="R27" i="13"/>
  <c r="S27" i="13" s="1"/>
  <c r="U26" i="13"/>
  <c r="S26" i="13"/>
  <c r="U25" i="13"/>
  <c r="S25" i="13"/>
  <c r="R24" i="13"/>
  <c r="S24" i="13" s="1"/>
  <c r="T23" i="13"/>
  <c r="U23" i="13" s="1"/>
  <c r="R23" i="13"/>
  <c r="S23" i="13" s="1"/>
  <c r="R22" i="13"/>
  <c r="S22" i="13" s="1"/>
  <c r="T20" i="13"/>
  <c r="U20" i="13" s="1"/>
  <c r="R20" i="13"/>
  <c r="S20" i="13" s="1"/>
  <c r="T19" i="13"/>
  <c r="U19" i="13" s="1"/>
  <c r="R19" i="13"/>
  <c r="S19" i="13" s="1"/>
  <c r="R18" i="13"/>
  <c r="S18" i="13" s="1"/>
  <c r="M53" i="13"/>
  <c r="N53" i="13" s="1"/>
  <c r="O52" i="13"/>
  <c r="P52" i="13" s="1"/>
  <c r="M52" i="13"/>
  <c r="N52" i="13" s="1"/>
  <c r="P51" i="13"/>
  <c r="N51" i="13"/>
  <c r="P42" i="13"/>
  <c r="N42" i="13"/>
  <c r="O41" i="13"/>
  <c r="P41" i="13" s="1"/>
  <c r="M41" i="13"/>
  <c r="N41" i="13" s="1"/>
  <c r="O36" i="13"/>
  <c r="M36" i="13"/>
  <c r="O35" i="13"/>
  <c r="M35" i="13"/>
  <c r="O31" i="13"/>
  <c r="P31" i="13" s="1"/>
  <c r="M31" i="13"/>
  <c r="N31" i="13" s="1"/>
  <c r="O30" i="13"/>
  <c r="P30" i="13" s="1"/>
  <c r="M30" i="13"/>
  <c r="N30" i="13" s="1"/>
  <c r="O29" i="13"/>
  <c r="P29" i="13" s="1"/>
  <c r="M29" i="13"/>
  <c r="N29" i="13" s="1"/>
  <c r="M28" i="13"/>
  <c r="N28" i="13" s="1"/>
  <c r="O27" i="13"/>
  <c r="P27" i="13" s="1"/>
  <c r="M27" i="13"/>
  <c r="N27" i="13" s="1"/>
  <c r="P26" i="13"/>
  <c r="N26" i="13"/>
  <c r="P25" i="13"/>
  <c r="N25" i="13"/>
  <c r="M24" i="13"/>
  <c r="N24" i="13" s="1"/>
  <c r="O23" i="13"/>
  <c r="P23" i="13" s="1"/>
  <c r="M23" i="13"/>
  <c r="N23" i="13" s="1"/>
  <c r="M22" i="13"/>
  <c r="N22" i="13" s="1"/>
  <c r="O20" i="13"/>
  <c r="P20" i="13" s="1"/>
  <c r="M20" i="13"/>
  <c r="N20" i="13" s="1"/>
  <c r="O19" i="13"/>
  <c r="P19" i="13" s="1"/>
  <c r="M19" i="13"/>
  <c r="N19" i="13" s="1"/>
  <c r="M18" i="13"/>
  <c r="N18" i="13" s="1"/>
  <c r="H53" i="13"/>
  <c r="I53" i="13" s="1"/>
  <c r="J52" i="13"/>
  <c r="K52" i="13" s="1"/>
  <c r="I52" i="13"/>
  <c r="H52" i="13"/>
  <c r="K51" i="13"/>
  <c r="I51" i="13"/>
  <c r="K42" i="13"/>
  <c r="I42" i="13"/>
  <c r="J41" i="13"/>
  <c r="K41" i="13" s="1"/>
  <c r="H41" i="13"/>
  <c r="I41" i="13" s="1"/>
  <c r="J36" i="13"/>
  <c r="H36" i="13"/>
  <c r="J35" i="13"/>
  <c r="H35" i="13"/>
  <c r="J31" i="13"/>
  <c r="K31" i="13" s="1"/>
  <c r="H31" i="13"/>
  <c r="I31" i="13" s="1"/>
  <c r="J30" i="13"/>
  <c r="K30" i="13" s="1"/>
  <c r="H30" i="13"/>
  <c r="I30" i="13" s="1"/>
  <c r="J29" i="13"/>
  <c r="K29" i="13" s="1"/>
  <c r="H29" i="13"/>
  <c r="I29" i="13" s="1"/>
  <c r="H28" i="13"/>
  <c r="I28" i="13" s="1"/>
  <c r="J27" i="13"/>
  <c r="K27" i="13" s="1"/>
  <c r="H27" i="13"/>
  <c r="I27" i="13" s="1"/>
  <c r="K26" i="13"/>
  <c r="I26" i="13"/>
  <c r="K25" i="13"/>
  <c r="I25" i="13"/>
  <c r="H24" i="13"/>
  <c r="I24" i="13" s="1"/>
  <c r="J23" i="13"/>
  <c r="K23" i="13" s="1"/>
  <c r="H23" i="13"/>
  <c r="I23" i="13" s="1"/>
  <c r="H22" i="13"/>
  <c r="I22" i="13" s="1"/>
  <c r="J20" i="13"/>
  <c r="K20" i="13" s="1"/>
  <c r="H20" i="13"/>
  <c r="I20" i="13" s="1"/>
  <c r="J19" i="13"/>
  <c r="K19" i="13" s="1"/>
  <c r="H19" i="13"/>
  <c r="I19" i="13" s="1"/>
  <c r="H18" i="13"/>
  <c r="I18" i="13" s="1"/>
  <c r="E36" i="13"/>
  <c r="E35" i="13"/>
  <c r="E31" i="13"/>
  <c r="E30" i="13"/>
  <c r="F30" i="13" s="1"/>
  <c r="E29" i="13"/>
  <c r="F29" i="13" s="1"/>
  <c r="E27" i="13"/>
  <c r="E23" i="13"/>
  <c r="E20" i="13"/>
  <c r="E19" i="13"/>
  <c r="E52" i="13"/>
  <c r="F52" i="13"/>
  <c r="F51" i="13"/>
  <c r="D53" i="13"/>
  <c r="C53" i="13"/>
  <c r="C29" i="13"/>
  <c r="D29" i="13" s="1"/>
  <c r="C28" i="13"/>
  <c r="D28" i="13" s="1"/>
  <c r="C20" i="13"/>
  <c r="C19" i="13"/>
  <c r="J32" i="20"/>
  <c r="K32" i="20" s="1"/>
  <c r="H32" i="20"/>
  <c r="I32" i="20" s="1"/>
  <c r="J31" i="20"/>
  <c r="K31" i="20" s="1"/>
  <c r="H31" i="20"/>
  <c r="I31" i="20" s="1"/>
  <c r="K30" i="20"/>
  <c r="H30" i="20"/>
  <c r="I30" i="20" s="1"/>
  <c r="H29" i="20"/>
  <c r="I29" i="20" s="1"/>
  <c r="J28" i="20"/>
  <c r="K28" i="20" s="1"/>
  <c r="H28" i="20"/>
  <c r="I28" i="20" s="1"/>
  <c r="K27" i="20"/>
  <c r="I27" i="20"/>
  <c r="K26" i="20"/>
  <c r="I26" i="20"/>
  <c r="H25" i="20"/>
  <c r="I25" i="20" s="1"/>
  <c r="J24" i="20"/>
  <c r="K24" i="20" s="1"/>
  <c r="H24" i="20"/>
  <c r="I24" i="20" s="1"/>
  <c r="K23" i="20"/>
  <c r="I23" i="20"/>
  <c r="H22" i="20"/>
  <c r="I22" i="20" s="1"/>
  <c r="J20" i="20"/>
  <c r="K20" i="20" s="1"/>
  <c r="H20" i="20"/>
  <c r="I20" i="20" s="1"/>
  <c r="J19" i="20"/>
  <c r="K19" i="20" s="1"/>
  <c r="H19" i="20"/>
  <c r="I19" i="20" s="1"/>
  <c r="H18" i="20"/>
  <c r="I18" i="20" s="1"/>
  <c r="F26" i="20"/>
  <c r="F27" i="20"/>
  <c r="F30" i="20"/>
  <c r="E30" i="20"/>
  <c r="D26" i="20"/>
  <c r="D27" i="20"/>
  <c r="C30" i="20"/>
  <c r="D30" i="20" s="1"/>
  <c r="F37" i="16" l="1"/>
  <c r="N37" i="15"/>
  <c r="I64" i="15"/>
  <c r="P15" i="15"/>
  <c r="K37" i="14"/>
  <c r="S63" i="14"/>
  <c r="S15" i="13"/>
  <c r="R21" i="13" s="1"/>
  <c r="I63" i="13"/>
  <c r="S63" i="13"/>
  <c r="U15" i="13"/>
  <c r="T21" i="13" s="1"/>
  <c r="P15" i="13"/>
  <c r="O21" i="13" s="1"/>
  <c r="U15" i="15"/>
  <c r="I15" i="15"/>
  <c r="H21" i="15" s="1"/>
  <c r="I37" i="15"/>
  <c r="N15" i="15"/>
  <c r="Q15" i="15" s="1"/>
  <c r="Q16" i="15" s="1"/>
  <c r="U37" i="15"/>
  <c r="K15" i="15"/>
  <c r="J21" i="15" s="1"/>
  <c r="K37" i="15"/>
  <c r="F37" i="15"/>
  <c r="S37" i="15"/>
  <c r="N64" i="15"/>
  <c r="S64" i="15"/>
  <c r="S15" i="15"/>
  <c r="T21" i="15"/>
  <c r="O21" i="15"/>
  <c r="P37" i="15"/>
  <c r="Q37" i="15" s="1"/>
  <c r="Q38" i="15" s="1"/>
  <c r="M21" i="15"/>
  <c r="V37" i="14"/>
  <c r="V38" i="14" s="1"/>
  <c r="N63" i="14"/>
  <c r="N37" i="14"/>
  <c r="P37" i="14"/>
  <c r="Q37" i="14" s="1"/>
  <c r="Q38" i="14" s="1"/>
  <c r="I63" i="14"/>
  <c r="I37" i="14"/>
  <c r="L37" i="14" s="1"/>
  <c r="L38" i="14" s="1"/>
  <c r="N63" i="13"/>
  <c r="T215" i="12"/>
  <c r="R215" i="12"/>
  <c r="O215" i="12"/>
  <c r="M215" i="12"/>
  <c r="J215" i="12"/>
  <c r="H215" i="12"/>
  <c r="E215" i="12"/>
  <c r="C215" i="12"/>
  <c r="D215" i="12" s="1"/>
  <c r="T153" i="12"/>
  <c r="R153" i="12"/>
  <c r="O153" i="12"/>
  <c r="M153" i="12"/>
  <c r="J153" i="12"/>
  <c r="H153" i="12"/>
  <c r="E153" i="12"/>
  <c r="C153" i="12"/>
  <c r="D153" i="12" s="1"/>
  <c r="T91" i="12"/>
  <c r="R91" i="12"/>
  <c r="O91" i="12"/>
  <c r="M91" i="12"/>
  <c r="J91" i="12"/>
  <c r="H91" i="12"/>
  <c r="E91" i="12"/>
  <c r="C91" i="12"/>
  <c r="D91" i="12" s="1"/>
  <c r="T29" i="12"/>
  <c r="R29" i="12"/>
  <c r="O29" i="12"/>
  <c r="M29" i="12"/>
  <c r="J29" i="12"/>
  <c r="H29" i="12"/>
  <c r="E29" i="12"/>
  <c r="C29" i="12"/>
  <c r="D29" i="12" s="1"/>
  <c r="T277" i="11"/>
  <c r="U277" i="11" s="1"/>
  <c r="R277" i="11"/>
  <c r="S277" i="11" s="1"/>
  <c r="O277" i="11"/>
  <c r="P277" i="11" s="1"/>
  <c r="M277" i="11"/>
  <c r="N277" i="11" s="1"/>
  <c r="J277" i="11"/>
  <c r="K277" i="11" s="1"/>
  <c r="H277" i="11"/>
  <c r="I277" i="11" s="1"/>
  <c r="E277" i="11"/>
  <c r="F277" i="11" s="1"/>
  <c r="C277" i="11"/>
  <c r="D277" i="11" s="1"/>
  <c r="T215" i="11"/>
  <c r="U215" i="11" s="1"/>
  <c r="R215" i="11"/>
  <c r="S215" i="11" s="1"/>
  <c r="O215" i="11"/>
  <c r="P215" i="11" s="1"/>
  <c r="M215" i="11"/>
  <c r="N215" i="11" s="1"/>
  <c r="J215" i="11"/>
  <c r="K215" i="11" s="1"/>
  <c r="H215" i="11"/>
  <c r="I215" i="11" s="1"/>
  <c r="E215" i="11"/>
  <c r="F215" i="11" s="1"/>
  <c r="C215" i="11"/>
  <c r="D215" i="11" s="1"/>
  <c r="T153" i="11"/>
  <c r="U153" i="11" s="1"/>
  <c r="R153" i="11"/>
  <c r="S153" i="11" s="1"/>
  <c r="O153" i="11"/>
  <c r="P153" i="11" s="1"/>
  <c r="M153" i="11"/>
  <c r="N153" i="11" s="1"/>
  <c r="J153" i="11"/>
  <c r="K153" i="11" s="1"/>
  <c r="H153" i="11"/>
  <c r="I153" i="11" s="1"/>
  <c r="E153" i="11"/>
  <c r="F153" i="11" s="1"/>
  <c r="C153" i="11"/>
  <c r="D153" i="11" s="1"/>
  <c r="T91" i="11"/>
  <c r="U91" i="11" s="1"/>
  <c r="R91" i="11"/>
  <c r="S91" i="11" s="1"/>
  <c r="O91" i="11"/>
  <c r="P91" i="11" s="1"/>
  <c r="M91" i="11"/>
  <c r="N91" i="11" s="1"/>
  <c r="J91" i="11"/>
  <c r="K91" i="11" s="1"/>
  <c r="H91" i="11"/>
  <c r="I91" i="11" s="1"/>
  <c r="E91" i="11"/>
  <c r="F91" i="11" s="1"/>
  <c r="C91" i="11"/>
  <c r="D91" i="11" s="1"/>
  <c r="T29" i="11"/>
  <c r="U29" i="11" s="1"/>
  <c r="R29" i="11"/>
  <c r="S29" i="11" s="1"/>
  <c r="O29" i="11"/>
  <c r="P29" i="11" s="1"/>
  <c r="M29" i="11"/>
  <c r="N29" i="11" s="1"/>
  <c r="J29" i="11"/>
  <c r="K29" i="11" s="1"/>
  <c r="H29" i="11"/>
  <c r="I29" i="11" s="1"/>
  <c r="C29" i="11"/>
  <c r="D29" i="11" s="1"/>
  <c r="E29" i="11"/>
  <c r="F29" i="11" s="1"/>
  <c r="T470" i="10"/>
  <c r="R470" i="10"/>
  <c r="O470" i="10"/>
  <c r="M470" i="10"/>
  <c r="J470" i="10"/>
  <c r="H470" i="10"/>
  <c r="E470" i="10"/>
  <c r="C470" i="10"/>
  <c r="D470" i="10" s="1"/>
  <c r="T407" i="10"/>
  <c r="R407" i="10"/>
  <c r="O407" i="10"/>
  <c r="M407" i="10"/>
  <c r="J407" i="10"/>
  <c r="H407" i="10"/>
  <c r="E407" i="10"/>
  <c r="C407" i="10"/>
  <c r="D407" i="10" s="1"/>
  <c r="T344" i="10"/>
  <c r="R344" i="10"/>
  <c r="O344" i="10"/>
  <c r="M344" i="10"/>
  <c r="J344" i="10"/>
  <c r="H344" i="10"/>
  <c r="E344" i="10"/>
  <c r="C344" i="10"/>
  <c r="D344" i="10" s="1"/>
  <c r="T281" i="10"/>
  <c r="R281" i="10"/>
  <c r="O281" i="10"/>
  <c r="M281" i="10"/>
  <c r="J281" i="10"/>
  <c r="H281" i="10"/>
  <c r="E281" i="10"/>
  <c r="C281" i="10"/>
  <c r="D281" i="10" s="1"/>
  <c r="T218" i="10"/>
  <c r="R218" i="10"/>
  <c r="O218" i="10"/>
  <c r="M218" i="10"/>
  <c r="J218" i="10"/>
  <c r="H218" i="10"/>
  <c r="E218" i="10"/>
  <c r="C218" i="10"/>
  <c r="D218" i="10" s="1"/>
  <c r="T155" i="10"/>
  <c r="R155" i="10"/>
  <c r="O155" i="10"/>
  <c r="M155" i="10"/>
  <c r="J155" i="10"/>
  <c r="H155" i="10"/>
  <c r="E155" i="10"/>
  <c r="C155" i="10"/>
  <c r="D155" i="10" s="1"/>
  <c r="T92" i="10"/>
  <c r="R92" i="10"/>
  <c r="O92" i="10"/>
  <c r="M92" i="10"/>
  <c r="J92" i="10"/>
  <c r="H92" i="10"/>
  <c r="E92" i="10"/>
  <c r="C92" i="10"/>
  <c r="D92" i="10" s="1"/>
  <c r="T29" i="10"/>
  <c r="R29" i="10"/>
  <c r="O29" i="10"/>
  <c r="M29" i="10"/>
  <c r="J29" i="10"/>
  <c r="H29" i="10"/>
  <c r="E29" i="10"/>
  <c r="C29" i="10"/>
  <c r="D29" i="10" s="1"/>
  <c r="I91" i="12" l="1"/>
  <c r="K91" i="12"/>
  <c r="F215" i="12"/>
  <c r="V37" i="15"/>
  <c r="V38" i="15" s="1"/>
  <c r="L37" i="15"/>
  <c r="L38" i="15" s="1"/>
  <c r="I218" i="10"/>
  <c r="I281" i="10"/>
  <c r="S344" i="10"/>
  <c r="I407" i="10"/>
  <c r="S470" i="10"/>
  <c r="N344" i="10"/>
  <c r="F218" i="10"/>
  <c r="F344" i="10"/>
  <c r="F470" i="10"/>
  <c r="L15" i="15"/>
  <c r="L16" i="15" s="1"/>
  <c r="V15" i="15"/>
  <c r="V16" i="15" s="1"/>
  <c r="R21" i="15"/>
  <c r="K55" i="20"/>
  <c r="H55" i="20"/>
  <c r="I55" i="20" s="1"/>
  <c r="J54" i="20"/>
  <c r="K54" i="20" s="1"/>
  <c r="H54" i="20"/>
  <c r="I54" i="20" s="1"/>
  <c r="K53" i="20"/>
  <c r="I53" i="20"/>
  <c r="K52" i="20"/>
  <c r="I52" i="20"/>
  <c r="K43" i="20"/>
  <c r="I43" i="20"/>
  <c r="J42" i="20"/>
  <c r="K42" i="20" s="1"/>
  <c r="H42" i="20"/>
  <c r="I42" i="20" s="1"/>
  <c r="H37" i="20"/>
  <c r="I37" i="20" s="1"/>
  <c r="J36" i="20"/>
  <c r="K36" i="20" s="1"/>
  <c r="H36" i="20"/>
  <c r="I36" i="20" s="1"/>
  <c r="I65" i="20"/>
  <c r="J14" i="20"/>
  <c r="K14" i="20" s="1"/>
  <c r="H14" i="20"/>
  <c r="I14" i="20" s="1"/>
  <c r="J13" i="20"/>
  <c r="K13" i="20" s="1"/>
  <c r="H13" i="20"/>
  <c r="I13" i="20" s="1"/>
  <c r="J12" i="20"/>
  <c r="K12" i="20" s="1"/>
  <c r="H12" i="20"/>
  <c r="I12" i="20" s="1"/>
  <c r="D53" i="20"/>
  <c r="D52" i="20"/>
  <c r="F53" i="20"/>
  <c r="E54" i="20"/>
  <c r="F54" i="20" s="1"/>
  <c r="E32" i="20"/>
  <c r="E31" i="20"/>
  <c r="F31" i="20" s="1"/>
  <c r="E28" i="20"/>
  <c r="F28" i="20" s="1"/>
  <c r="E24" i="20"/>
  <c r="E20" i="20"/>
  <c r="E19" i="20"/>
  <c r="C55" i="20"/>
  <c r="D55" i="20" s="1"/>
  <c r="C29" i="20"/>
  <c r="D29" i="20" s="1"/>
  <c r="C20" i="20"/>
  <c r="C19" i="20"/>
  <c r="R240" i="12"/>
  <c r="M240" i="12"/>
  <c r="H240" i="12"/>
  <c r="C240" i="12"/>
  <c r="D240" i="12" s="1"/>
  <c r="T239" i="12"/>
  <c r="R239" i="12"/>
  <c r="O239" i="12"/>
  <c r="M239" i="12"/>
  <c r="J239" i="12"/>
  <c r="H239" i="12"/>
  <c r="E239" i="12"/>
  <c r="C239" i="12"/>
  <c r="D239" i="12" s="1"/>
  <c r="R238" i="12"/>
  <c r="D238" i="12"/>
  <c r="R237" i="12"/>
  <c r="D237" i="12"/>
  <c r="D228" i="12"/>
  <c r="T227" i="12"/>
  <c r="U227" i="12" s="1"/>
  <c r="R227" i="12"/>
  <c r="S227" i="12" s="1"/>
  <c r="O227" i="12"/>
  <c r="P227" i="12" s="1"/>
  <c r="M227" i="12"/>
  <c r="N227" i="12" s="1"/>
  <c r="J227" i="12"/>
  <c r="K227" i="12" s="1"/>
  <c r="H227" i="12"/>
  <c r="I227" i="12" s="1"/>
  <c r="E227" i="12"/>
  <c r="F227" i="12" s="1"/>
  <c r="C227" i="12"/>
  <c r="D227" i="12" s="1"/>
  <c r="R222" i="12"/>
  <c r="M222" i="12"/>
  <c r="H222" i="12"/>
  <c r="C222" i="12"/>
  <c r="D222" i="12" s="1"/>
  <c r="R221" i="12"/>
  <c r="M221" i="12"/>
  <c r="H221" i="12"/>
  <c r="E221" i="12"/>
  <c r="C221" i="12"/>
  <c r="D221" i="12" s="1"/>
  <c r="T217" i="12"/>
  <c r="R217" i="12"/>
  <c r="O217" i="12"/>
  <c r="M217" i="12"/>
  <c r="J217" i="12"/>
  <c r="H217" i="12"/>
  <c r="E217" i="12"/>
  <c r="C217" i="12"/>
  <c r="D217" i="12" s="1"/>
  <c r="T216" i="12"/>
  <c r="R216" i="12"/>
  <c r="O216" i="12"/>
  <c r="M216" i="12"/>
  <c r="J216" i="12"/>
  <c r="H216" i="12"/>
  <c r="E216" i="12"/>
  <c r="C216" i="12"/>
  <c r="D216" i="12" s="1"/>
  <c r="R214" i="12"/>
  <c r="M214" i="12"/>
  <c r="H214" i="12"/>
  <c r="C214" i="12"/>
  <c r="D214" i="12" s="1"/>
  <c r="T213" i="12"/>
  <c r="R213" i="12"/>
  <c r="O213" i="12"/>
  <c r="M213" i="12"/>
  <c r="J213" i="12"/>
  <c r="H213" i="12"/>
  <c r="E213" i="12"/>
  <c r="C213" i="12"/>
  <c r="D213" i="12" s="1"/>
  <c r="R212" i="12"/>
  <c r="F212" i="12"/>
  <c r="D212" i="12"/>
  <c r="R211" i="12"/>
  <c r="D211" i="12"/>
  <c r="R210" i="12"/>
  <c r="M210" i="12"/>
  <c r="H210" i="12"/>
  <c r="C210" i="12"/>
  <c r="D210" i="12" s="1"/>
  <c r="T209" i="12"/>
  <c r="R209" i="12"/>
  <c r="O209" i="12"/>
  <c r="M209" i="12"/>
  <c r="J209" i="12"/>
  <c r="H209" i="12"/>
  <c r="E209" i="12"/>
  <c r="C209" i="12"/>
  <c r="D209" i="12" s="1"/>
  <c r="R208" i="12"/>
  <c r="M208" i="12"/>
  <c r="H208" i="12"/>
  <c r="C208" i="12"/>
  <c r="D208" i="12" s="1"/>
  <c r="T206" i="12"/>
  <c r="U206" i="12" s="1"/>
  <c r="R206" i="12"/>
  <c r="S206" i="12" s="1"/>
  <c r="O206" i="12"/>
  <c r="P206" i="12" s="1"/>
  <c r="M206" i="12"/>
  <c r="N206" i="12" s="1"/>
  <c r="J206" i="12"/>
  <c r="K206" i="12" s="1"/>
  <c r="H206" i="12"/>
  <c r="I206" i="12" s="1"/>
  <c r="E206" i="12"/>
  <c r="F206" i="12" s="1"/>
  <c r="C206" i="12"/>
  <c r="D206" i="12" s="1"/>
  <c r="T205" i="12"/>
  <c r="U205" i="12" s="1"/>
  <c r="R205" i="12"/>
  <c r="S205" i="12" s="1"/>
  <c r="O205" i="12"/>
  <c r="P205" i="12" s="1"/>
  <c r="M205" i="12"/>
  <c r="N205" i="12" s="1"/>
  <c r="J205" i="12"/>
  <c r="K205" i="12" s="1"/>
  <c r="H205" i="12"/>
  <c r="I205" i="12" s="1"/>
  <c r="E205" i="12"/>
  <c r="F205" i="12" s="1"/>
  <c r="C205" i="12"/>
  <c r="D205" i="12" s="1"/>
  <c r="R204" i="12"/>
  <c r="S204" i="12" s="1"/>
  <c r="M204" i="12"/>
  <c r="N204" i="12" s="1"/>
  <c r="H204" i="12"/>
  <c r="I204" i="12" s="1"/>
  <c r="C204" i="12"/>
  <c r="D204" i="12" s="1"/>
  <c r="T200" i="12"/>
  <c r="R200" i="12"/>
  <c r="O200" i="12"/>
  <c r="M200" i="12"/>
  <c r="J200" i="12"/>
  <c r="H200" i="12"/>
  <c r="E200" i="12"/>
  <c r="C200" i="12"/>
  <c r="D200" i="12" s="1"/>
  <c r="T199" i="12"/>
  <c r="R199" i="12"/>
  <c r="O199" i="12"/>
  <c r="M199" i="12"/>
  <c r="J199" i="12"/>
  <c r="H199" i="12"/>
  <c r="E199" i="12"/>
  <c r="C199" i="12"/>
  <c r="D199" i="12" s="1"/>
  <c r="T198" i="12"/>
  <c r="R198" i="12"/>
  <c r="O198" i="12"/>
  <c r="M198" i="12"/>
  <c r="J198" i="12"/>
  <c r="H198" i="12"/>
  <c r="E198" i="12"/>
  <c r="C198" i="12"/>
  <c r="D198" i="12" s="1"/>
  <c r="U195" i="12"/>
  <c r="P195" i="12"/>
  <c r="K195" i="12"/>
  <c r="F195" i="12"/>
  <c r="I194" i="12"/>
  <c r="I215" i="12" s="1"/>
  <c r="F194" i="12"/>
  <c r="A194" i="12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I193" i="12"/>
  <c r="F193" i="12"/>
  <c r="F228" i="12" s="1"/>
  <c r="R178" i="12"/>
  <c r="M178" i="12"/>
  <c r="H178" i="12"/>
  <c r="C178" i="12"/>
  <c r="D178" i="12" s="1"/>
  <c r="T177" i="12"/>
  <c r="R177" i="12"/>
  <c r="O177" i="12"/>
  <c r="M177" i="12"/>
  <c r="J177" i="12"/>
  <c r="H177" i="12"/>
  <c r="E177" i="12"/>
  <c r="C177" i="12"/>
  <c r="D177" i="12" s="1"/>
  <c r="R176" i="12"/>
  <c r="D176" i="12"/>
  <c r="R175" i="12"/>
  <c r="D175" i="12"/>
  <c r="D166" i="12"/>
  <c r="T165" i="12"/>
  <c r="U165" i="12" s="1"/>
  <c r="R165" i="12"/>
  <c r="S165" i="12" s="1"/>
  <c r="O165" i="12"/>
  <c r="P165" i="12" s="1"/>
  <c r="M165" i="12"/>
  <c r="N165" i="12" s="1"/>
  <c r="J165" i="12"/>
  <c r="K165" i="12" s="1"/>
  <c r="H165" i="12"/>
  <c r="I165" i="12" s="1"/>
  <c r="E165" i="12"/>
  <c r="F165" i="12" s="1"/>
  <c r="C165" i="12"/>
  <c r="D165" i="12" s="1"/>
  <c r="R160" i="12"/>
  <c r="M160" i="12"/>
  <c r="H160" i="12"/>
  <c r="C160" i="12"/>
  <c r="D160" i="12" s="1"/>
  <c r="R159" i="12"/>
  <c r="M159" i="12"/>
  <c r="J159" i="12"/>
  <c r="H159" i="12"/>
  <c r="C159" i="12"/>
  <c r="D159" i="12" s="1"/>
  <c r="T155" i="12"/>
  <c r="R155" i="12"/>
  <c r="O155" i="12"/>
  <c r="M155" i="12"/>
  <c r="J155" i="12"/>
  <c r="H155" i="12"/>
  <c r="E155" i="12"/>
  <c r="C155" i="12"/>
  <c r="D155" i="12" s="1"/>
  <c r="T154" i="12"/>
  <c r="R154" i="12"/>
  <c r="O154" i="12"/>
  <c r="M154" i="12"/>
  <c r="J154" i="12"/>
  <c r="H154" i="12"/>
  <c r="E154" i="12"/>
  <c r="C154" i="12"/>
  <c r="D154" i="12" s="1"/>
  <c r="R152" i="12"/>
  <c r="M152" i="12"/>
  <c r="H152" i="12"/>
  <c r="C152" i="12"/>
  <c r="D152" i="12" s="1"/>
  <c r="T151" i="12"/>
  <c r="R151" i="12"/>
  <c r="O151" i="12"/>
  <c r="M151" i="12"/>
  <c r="J151" i="12"/>
  <c r="H151" i="12"/>
  <c r="E151" i="12"/>
  <c r="C151" i="12"/>
  <c r="D151" i="12" s="1"/>
  <c r="R150" i="12"/>
  <c r="D150" i="12"/>
  <c r="R149" i="12"/>
  <c r="D149" i="12"/>
  <c r="R148" i="12"/>
  <c r="M148" i="12"/>
  <c r="H148" i="12"/>
  <c r="C148" i="12"/>
  <c r="D148" i="12" s="1"/>
  <c r="T147" i="12"/>
  <c r="R147" i="12"/>
  <c r="O147" i="12"/>
  <c r="M147" i="12"/>
  <c r="J147" i="12"/>
  <c r="H147" i="12"/>
  <c r="E147" i="12"/>
  <c r="C147" i="12"/>
  <c r="D147" i="12" s="1"/>
  <c r="R146" i="12"/>
  <c r="M146" i="12"/>
  <c r="H146" i="12"/>
  <c r="C146" i="12"/>
  <c r="D146" i="12" s="1"/>
  <c r="T144" i="12"/>
  <c r="U144" i="12" s="1"/>
  <c r="R144" i="12"/>
  <c r="S144" i="12" s="1"/>
  <c r="O144" i="12"/>
  <c r="P144" i="12" s="1"/>
  <c r="M144" i="12"/>
  <c r="N144" i="12" s="1"/>
  <c r="J144" i="12"/>
  <c r="K144" i="12" s="1"/>
  <c r="H144" i="12"/>
  <c r="I144" i="12" s="1"/>
  <c r="E144" i="12"/>
  <c r="F144" i="12" s="1"/>
  <c r="C144" i="12"/>
  <c r="D144" i="12" s="1"/>
  <c r="T143" i="12"/>
  <c r="U143" i="12" s="1"/>
  <c r="R143" i="12"/>
  <c r="S143" i="12" s="1"/>
  <c r="O143" i="12"/>
  <c r="P143" i="12" s="1"/>
  <c r="M143" i="12"/>
  <c r="N143" i="12" s="1"/>
  <c r="J143" i="12"/>
  <c r="K143" i="12" s="1"/>
  <c r="H143" i="12"/>
  <c r="I143" i="12" s="1"/>
  <c r="E143" i="12"/>
  <c r="F143" i="12" s="1"/>
  <c r="C143" i="12"/>
  <c r="D143" i="12" s="1"/>
  <c r="R142" i="12"/>
  <c r="S142" i="12" s="1"/>
  <c r="M142" i="12"/>
  <c r="N142" i="12" s="1"/>
  <c r="H142" i="12"/>
  <c r="I142" i="12" s="1"/>
  <c r="C142" i="12"/>
  <c r="D142" i="12" s="1"/>
  <c r="T138" i="12"/>
  <c r="R138" i="12"/>
  <c r="O138" i="12"/>
  <c r="M138" i="12"/>
  <c r="J138" i="12"/>
  <c r="H138" i="12"/>
  <c r="E138" i="12"/>
  <c r="C138" i="12"/>
  <c r="D138" i="12" s="1"/>
  <c r="T137" i="12"/>
  <c r="R137" i="12"/>
  <c r="O137" i="12"/>
  <c r="M137" i="12"/>
  <c r="J137" i="12"/>
  <c r="H137" i="12"/>
  <c r="E137" i="12"/>
  <c r="C137" i="12"/>
  <c r="D137" i="12" s="1"/>
  <c r="T136" i="12"/>
  <c r="R136" i="12"/>
  <c r="O136" i="12"/>
  <c r="M136" i="12"/>
  <c r="J136" i="12"/>
  <c r="H136" i="12"/>
  <c r="E136" i="12"/>
  <c r="C136" i="12"/>
  <c r="D136" i="12" s="1"/>
  <c r="U133" i="12"/>
  <c r="P133" i="12"/>
  <c r="K133" i="12"/>
  <c r="F133" i="12"/>
  <c r="F134" i="12" s="1"/>
  <c r="F164" i="12" s="1"/>
  <c r="I132" i="12"/>
  <c r="I153" i="12" s="1"/>
  <c r="F132" i="12"/>
  <c r="F153" i="12" s="1"/>
  <c r="A132" i="12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I131" i="12"/>
  <c r="I166" i="12" s="1"/>
  <c r="F131" i="12"/>
  <c r="F166" i="12" s="1"/>
  <c r="R116" i="12"/>
  <c r="M116" i="12"/>
  <c r="H116" i="12"/>
  <c r="C116" i="12"/>
  <c r="D116" i="12" s="1"/>
  <c r="T115" i="12"/>
  <c r="R115" i="12"/>
  <c r="O115" i="12"/>
  <c r="M115" i="12"/>
  <c r="J115" i="12"/>
  <c r="H115" i="12"/>
  <c r="E115" i="12"/>
  <c r="C115" i="12"/>
  <c r="D115" i="12" s="1"/>
  <c r="R114" i="12"/>
  <c r="D114" i="12"/>
  <c r="R113" i="12"/>
  <c r="D113" i="12"/>
  <c r="D104" i="12"/>
  <c r="T103" i="12"/>
  <c r="U103" i="12" s="1"/>
  <c r="R103" i="12"/>
  <c r="S103" i="12" s="1"/>
  <c r="O103" i="12"/>
  <c r="P103" i="12" s="1"/>
  <c r="M103" i="12"/>
  <c r="N103" i="12" s="1"/>
  <c r="J103" i="12"/>
  <c r="K103" i="12" s="1"/>
  <c r="H103" i="12"/>
  <c r="I103" i="12" s="1"/>
  <c r="E103" i="12"/>
  <c r="F103" i="12" s="1"/>
  <c r="C103" i="12"/>
  <c r="D103" i="12" s="1"/>
  <c r="R98" i="12"/>
  <c r="M98" i="12"/>
  <c r="J98" i="12"/>
  <c r="H98" i="12"/>
  <c r="C98" i="12"/>
  <c r="D98" i="12" s="1"/>
  <c r="R97" i="12"/>
  <c r="M97" i="12"/>
  <c r="H97" i="12"/>
  <c r="C97" i="12"/>
  <c r="D97" i="12" s="1"/>
  <c r="D99" i="12" s="1"/>
  <c r="T93" i="12"/>
  <c r="R93" i="12"/>
  <c r="O93" i="12"/>
  <c r="M93" i="12"/>
  <c r="J93" i="12"/>
  <c r="H93" i="12"/>
  <c r="E93" i="12"/>
  <c r="F93" i="12" s="1"/>
  <c r="C93" i="12"/>
  <c r="D93" i="12" s="1"/>
  <c r="T92" i="12"/>
  <c r="R92" i="12"/>
  <c r="O92" i="12"/>
  <c r="M92" i="12"/>
  <c r="J92" i="12"/>
  <c r="H92" i="12"/>
  <c r="E92" i="12"/>
  <c r="C92" i="12"/>
  <c r="D92" i="12" s="1"/>
  <c r="R90" i="12"/>
  <c r="M90" i="12"/>
  <c r="H90" i="12"/>
  <c r="C90" i="12"/>
  <c r="D90" i="12" s="1"/>
  <c r="T89" i="12"/>
  <c r="R89" i="12"/>
  <c r="O89" i="12"/>
  <c r="M89" i="12"/>
  <c r="J89" i="12"/>
  <c r="H89" i="12"/>
  <c r="E89" i="12"/>
  <c r="C89" i="12"/>
  <c r="D89" i="12" s="1"/>
  <c r="R88" i="12"/>
  <c r="D88" i="12"/>
  <c r="R87" i="12"/>
  <c r="D87" i="12"/>
  <c r="R86" i="12"/>
  <c r="M86" i="12"/>
  <c r="H86" i="12"/>
  <c r="C86" i="12"/>
  <c r="D86" i="12" s="1"/>
  <c r="T85" i="12"/>
  <c r="R85" i="12"/>
  <c r="O85" i="12"/>
  <c r="M85" i="12"/>
  <c r="J85" i="12"/>
  <c r="H85" i="12"/>
  <c r="E85" i="12"/>
  <c r="C85" i="12"/>
  <c r="D85" i="12" s="1"/>
  <c r="R84" i="12"/>
  <c r="M84" i="12"/>
  <c r="H84" i="12"/>
  <c r="C84" i="12"/>
  <c r="D84" i="12" s="1"/>
  <c r="T82" i="12"/>
  <c r="U82" i="12" s="1"/>
  <c r="R82" i="12"/>
  <c r="S82" i="12" s="1"/>
  <c r="O82" i="12"/>
  <c r="P82" i="12" s="1"/>
  <c r="M82" i="12"/>
  <c r="N82" i="12" s="1"/>
  <c r="J82" i="12"/>
  <c r="K82" i="12" s="1"/>
  <c r="H82" i="12"/>
  <c r="I82" i="12" s="1"/>
  <c r="E82" i="12"/>
  <c r="F82" i="12" s="1"/>
  <c r="C82" i="12"/>
  <c r="D82" i="12" s="1"/>
  <c r="T81" i="12"/>
  <c r="U81" i="12" s="1"/>
  <c r="R81" i="12"/>
  <c r="S81" i="12" s="1"/>
  <c r="O81" i="12"/>
  <c r="P81" i="12" s="1"/>
  <c r="M81" i="12"/>
  <c r="N81" i="12" s="1"/>
  <c r="J81" i="12"/>
  <c r="K81" i="12" s="1"/>
  <c r="H81" i="12"/>
  <c r="I81" i="12" s="1"/>
  <c r="E81" i="12"/>
  <c r="F81" i="12" s="1"/>
  <c r="C81" i="12"/>
  <c r="D81" i="12" s="1"/>
  <c r="R80" i="12"/>
  <c r="S80" i="12" s="1"/>
  <c r="M80" i="12"/>
  <c r="N80" i="12" s="1"/>
  <c r="H80" i="12"/>
  <c r="I80" i="12" s="1"/>
  <c r="C80" i="12"/>
  <c r="D80" i="12" s="1"/>
  <c r="T76" i="12"/>
  <c r="R76" i="12"/>
  <c r="O76" i="12"/>
  <c r="M76" i="12"/>
  <c r="J76" i="12"/>
  <c r="H76" i="12"/>
  <c r="I76" i="12" s="1"/>
  <c r="E76" i="12"/>
  <c r="C76" i="12"/>
  <c r="D76" i="12" s="1"/>
  <c r="T75" i="12"/>
  <c r="R75" i="12"/>
  <c r="O75" i="12"/>
  <c r="M75" i="12"/>
  <c r="J75" i="12"/>
  <c r="H75" i="12"/>
  <c r="E75" i="12"/>
  <c r="C75" i="12"/>
  <c r="D75" i="12" s="1"/>
  <c r="T74" i="12"/>
  <c r="R74" i="12"/>
  <c r="O74" i="12"/>
  <c r="M74" i="12"/>
  <c r="J74" i="12"/>
  <c r="H74" i="12"/>
  <c r="I74" i="12" s="1"/>
  <c r="E74" i="12"/>
  <c r="C74" i="12"/>
  <c r="D74" i="12" s="1"/>
  <c r="U71" i="12"/>
  <c r="P71" i="12"/>
  <c r="K71" i="12"/>
  <c r="F71" i="12"/>
  <c r="I70" i="12"/>
  <c r="K70" i="12" s="1"/>
  <c r="F70" i="12"/>
  <c r="F91" i="12" s="1"/>
  <c r="A70" i="12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I69" i="12"/>
  <c r="I104" i="12" s="1"/>
  <c r="F69" i="12"/>
  <c r="F104" i="12" s="1"/>
  <c r="R52" i="12"/>
  <c r="R51" i="12"/>
  <c r="R26" i="12"/>
  <c r="R25" i="12"/>
  <c r="I8" i="12"/>
  <c r="I52" i="12" s="1"/>
  <c r="I7" i="12"/>
  <c r="N7" i="12" s="1"/>
  <c r="R54" i="12"/>
  <c r="T53" i="12"/>
  <c r="R53" i="12"/>
  <c r="T41" i="12"/>
  <c r="U41" i="12" s="1"/>
  <c r="R41" i="12"/>
  <c r="S41" i="12" s="1"/>
  <c r="R36" i="12"/>
  <c r="R35" i="12"/>
  <c r="T31" i="12"/>
  <c r="R31" i="12"/>
  <c r="T30" i="12"/>
  <c r="R30" i="12"/>
  <c r="R28" i="12"/>
  <c r="T27" i="12"/>
  <c r="R27" i="12"/>
  <c r="R24" i="12"/>
  <c r="T23" i="12"/>
  <c r="R23" i="12"/>
  <c r="R22" i="12"/>
  <c r="T20" i="12"/>
  <c r="U20" i="12" s="1"/>
  <c r="R20" i="12"/>
  <c r="S20" i="12" s="1"/>
  <c r="T19" i="12"/>
  <c r="U19" i="12" s="1"/>
  <c r="R19" i="12"/>
  <c r="S19" i="12" s="1"/>
  <c r="R18" i="12"/>
  <c r="S18" i="12" s="1"/>
  <c r="T14" i="12"/>
  <c r="R14" i="12"/>
  <c r="T13" i="12"/>
  <c r="R13" i="12"/>
  <c r="T12" i="12"/>
  <c r="R12" i="12"/>
  <c r="M54" i="12"/>
  <c r="O53" i="12"/>
  <c r="M53" i="12"/>
  <c r="O41" i="12"/>
  <c r="P41" i="12" s="1"/>
  <c r="M41" i="12"/>
  <c r="N41" i="12" s="1"/>
  <c r="M36" i="12"/>
  <c r="M35" i="12"/>
  <c r="O31" i="12"/>
  <c r="M31" i="12"/>
  <c r="O30" i="12"/>
  <c r="M30" i="12"/>
  <c r="M28" i="12"/>
  <c r="O27" i="12"/>
  <c r="M27" i="12"/>
  <c r="M24" i="12"/>
  <c r="O23" i="12"/>
  <c r="M23" i="12"/>
  <c r="M22" i="12"/>
  <c r="O20" i="12"/>
  <c r="P20" i="12" s="1"/>
  <c r="M20" i="12"/>
  <c r="N20" i="12" s="1"/>
  <c r="O19" i="12"/>
  <c r="P19" i="12" s="1"/>
  <c r="M19" i="12"/>
  <c r="N19" i="12" s="1"/>
  <c r="M18" i="12"/>
  <c r="N18" i="12" s="1"/>
  <c r="O14" i="12"/>
  <c r="M14" i="12"/>
  <c r="O13" i="12"/>
  <c r="M13" i="12"/>
  <c r="O12" i="12"/>
  <c r="M12" i="12"/>
  <c r="H54" i="12"/>
  <c r="I54" i="12" s="1"/>
  <c r="J53" i="12"/>
  <c r="H53" i="12"/>
  <c r="I42" i="12"/>
  <c r="J41" i="12"/>
  <c r="K41" i="12" s="1"/>
  <c r="H41" i="12"/>
  <c r="I41" i="12" s="1"/>
  <c r="H36" i="12"/>
  <c r="H35" i="12"/>
  <c r="I35" i="12" s="1"/>
  <c r="J31" i="12"/>
  <c r="H31" i="12"/>
  <c r="J30" i="12"/>
  <c r="H30" i="12"/>
  <c r="I30" i="12" s="1"/>
  <c r="H28" i="12"/>
  <c r="J27" i="12"/>
  <c r="H27" i="12"/>
  <c r="I26" i="12"/>
  <c r="H24" i="12"/>
  <c r="J23" i="12"/>
  <c r="H23" i="12"/>
  <c r="H22" i="12"/>
  <c r="I22" i="12" s="1"/>
  <c r="J20" i="12"/>
  <c r="K20" i="12" s="1"/>
  <c r="H20" i="12"/>
  <c r="I20" i="12" s="1"/>
  <c r="J19" i="12"/>
  <c r="K19" i="12" s="1"/>
  <c r="H19" i="12"/>
  <c r="I19" i="12" s="1"/>
  <c r="H18" i="12"/>
  <c r="I18" i="12" s="1"/>
  <c r="J14" i="12"/>
  <c r="H14" i="12"/>
  <c r="I14" i="12" s="1"/>
  <c r="J13" i="12"/>
  <c r="H13" i="12"/>
  <c r="J12" i="12"/>
  <c r="H12" i="12"/>
  <c r="I12" i="12" s="1"/>
  <c r="E53" i="12"/>
  <c r="E31" i="12"/>
  <c r="E30" i="12"/>
  <c r="E27" i="12"/>
  <c r="E23" i="12"/>
  <c r="E20" i="12"/>
  <c r="E19" i="12"/>
  <c r="D42" i="12"/>
  <c r="D26" i="12"/>
  <c r="D25" i="12"/>
  <c r="D52" i="12"/>
  <c r="D51" i="12"/>
  <c r="C54" i="12"/>
  <c r="D54" i="12" s="1"/>
  <c r="C31" i="12"/>
  <c r="D31" i="12" s="1"/>
  <c r="C30" i="12"/>
  <c r="D30" i="12" s="1"/>
  <c r="C28" i="12"/>
  <c r="D28" i="12" s="1"/>
  <c r="C20" i="12"/>
  <c r="C19" i="12"/>
  <c r="T302" i="11"/>
  <c r="R302" i="11"/>
  <c r="O302" i="11"/>
  <c r="M302" i="11"/>
  <c r="N302" i="11" s="1"/>
  <c r="J302" i="11"/>
  <c r="H302" i="11"/>
  <c r="E302" i="11"/>
  <c r="F302" i="11" s="1"/>
  <c r="C302" i="11"/>
  <c r="D302" i="11" s="1"/>
  <c r="T301" i="11"/>
  <c r="R301" i="11"/>
  <c r="O301" i="11"/>
  <c r="M301" i="11"/>
  <c r="J301" i="11"/>
  <c r="H301" i="11"/>
  <c r="E301" i="11"/>
  <c r="C301" i="11"/>
  <c r="D301" i="11" s="1"/>
  <c r="R300" i="11"/>
  <c r="D300" i="11"/>
  <c r="R299" i="11"/>
  <c r="M299" i="11"/>
  <c r="D299" i="11"/>
  <c r="D290" i="11"/>
  <c r="T289" i="11"/>
  <c r="U289" i="11" s="1"/>
  <c r="R289" i="11"/>
  <c r="S289" i="11" s="1"/>
  <c r="O289" i="11"/>
  <c r="P289" i="11" s="1"/>
  <c r="M289" i="11"/>
  <c r="N289" i="11" s="1"/>
  <c r="J289" i="11"/>
  <c r="K289" i="11" s="1"/>
  <c r="H289" i="11"/>
  <c r="I289" i="11" s="1"/>
  <c r="E289" i="11"/>
  <c r="F289" i="11" s="1"/>
  <c r="C289" i="11"/>
  <c r="D289" i="11" s="1"/>
  <c r="R284" i="11"/>
  <c r="M284" i="11"/>
  <c r="H284" i="11"/>
  <c r="C284" i="11"/>
  <c r="R283" i="11"/>
  <c r="M283" i="11"/>
  <c r="H283" i="11"/>
  <c r="C283" i="11"/>
  <c r="T279" i="11"/>
  <c r="R279" i="11"/>
  <c r="O279" i="11"/>
  <c r="M279" i="11"/>
  <c r="J279" i="11"/>
  <c r="H279" i="11"/>
  <c r="I279" i="11" s="1"/>
  <c r="E279" i="11"/>
  <c r="C279" i="11"/>
  <c r="D279" i="11" s="1"/>
  <c r="T278" i="11"/>
  <c r="R278" i="11"/>
  <c r="O278" i="11"/>
  <c r="M278" i="11"/>
  <c r="J278" i="11"/>
  <c r="H278" i="11"/>
  <c r="E278" i="11"/>
  <c r="C278" i="11"/>
  <c r="D278" i="11" s="1"/>
  <c r="R276" i="11"/>
  <c r="M276" i="11"/>
  <c r="N276" i="11" s="1"/>
  <c r="H276" i="11"/>
  <c r="C276" i="11"/>
  <c r="D276" i="11" s="1"/>
  <c r="T275" i="11"/>
  <c r="R275" i="11"/>
  <c r="O275" i="11"/>
  <c r="M275" i="11"/>
  <c r="N275" i="11" s="1"/>
  <c r="J275" i="11"/>
  <c r="H275" i="11"/>
  <c r="E275" i="11"/>
  <c r="C275" i="11"/>
  <c r="D275" i="11" s="1"/>
  <c r="R274" i="11"/>
  <c r="D274" i="11"/>
  <c r="R273" i="11"/>
  <c r="M273" i="11"/>
  <c r="D273" i="11"/>
  <c r="R272" i="11"/>
  <c r="M272" i="11"/>
  <c r="H272" i="11"/>
  <c r="C272" i="11"/>
  <c r="D272" i="11" s="1"/>
  <c r="T271" i="11"/>
  <c r="R271" i="11"/>
  <c r="O271" i="11"/>
  <c r="M271" i="11"/>
  <c r="N271" i="11" s="1"/>
  <c r="J271" i="11"/>
  <c r="H271" i="11"/>
  <c r="E271" i="11"/>
  <c r="C271" i="11"/>
  <c r="D271" i="11" s="1"/>
  <c r="R270" i="11"/>
  <c r="M270" i="11"/>
  <c r="N270" i="11" s="1"/>
  <c r="H270" i="11"/>
  <c r="C270" i="11"/>
  <c r="D270" i="11" s="1"/>
  <c r="T268" i="11"/>
  <c r="U268" i="11" s="1"/>
  <c r="R268" i="11"/>
  <c r="S268" i="11" s="1"/>
  <c r="O268" i="11"/>
  <c r="P268" i="11" s="1"/>
  <c r="M268" i="11"/>
  <c r="N268" i="11" s="1"/>
  <c r="J268" i="11"/>
  <c r="K268" i="11" s="1"/>
  <c r="H268" i="11"/>
  <c r="I268" i="11" s="1"/>
  <c r="E268" i="11"/>
  <c r="F268" i="11" s="1"/>
  <c r="C268" i="11"/>
  <c r="D268" i="11" s="1"/>
  <c r="T267" i="11"/>
  <c r="U267" i="11" s="1"/>
  <c r="R267" i="11"/>
  <c r="S267" i="11" s="1"/>
  <c r="O267" i="11"/>
  <c r="P267" i="11" s="1"/>
  <c r="M267" i="11"/>
  <c r="N267" i="11" s="1"/>
  <c r="J267" i="11"/>
  <c r="K267" i="11" s="1"/>
  <c r="H267" i="11"/>
  <c r="I267" i="11" s="1"/>
  <c r="E267" i="11"/>
  <c r="F267" i="11" s="1"/>
  <c r="C267" i="11"/>
  <c r="D267" i="11" s="1"/>
  <c r="R266" i="11"/>
  <c r="S266" i="11" s="1"/>
  <c r="M266" i="11"/>
  <c r="N266" i="11" s="1"/>
  <c r="H266" i="11"/>
  <c r="I266" i="11" s="1"/>
  <c r="C266" i="11"/>
  <c r="D266" i="11" s="1"/>
  <c r="T262" i="11"/>
  <c r="R262" i="11"/>
  <c r="O262" i="11"/>
  <c r="M262" i="11"/>
  <c r="J262" i="11"/>
  <c r="H262" i="11"/>
  <c r="E262" i="11"/>
  <c r="C262" i="11"/>
  <c r="D262" i="11" s="1"/>
  <c r="T261" i="11"/>
  <c r="R261" i="11"/>
  <c r="O261" i="11"/>
  <c r="M261" i="11"/>
  <c r="J261" i="11"/>
  <c r="H261" i="11"/>
  <c r="E261" i="11"/>
  <c r="C261" i="11"/>
  <c r="D261" i="11" s="1"/>
  <c r="T260" i="11"/>
  <c r="R260" i="11"/>
  <c r="O260" i="11"/>
  <c r="M260" i="11"/>
  <c r="N260" i="11" s="1"/>
  <c r="J260" i="11"/>
  <c r="H260" i="11"/>
  <c r="E260" i="11"/>
  <c r="C260" i="11"/>
  <c r="D260" i="11" s="1"/>
  <c r="U257" i="11"/>
  <c r="P257" i="11"/>
  <c r="K257" i="11"/>
  <c r="F257" i="11"/>
  <c r="A257" i="1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U256" i="11"/>
  <c r="P256" i="11"/>
  <c r="K256" i="11"/>
  <c r="F256" i="11"/>
  <c r="A256" i="11"/>
  <c r="S255" i="11"/>
  <c r="N255" i="11"/>
  <c r="N261" i="11" s="1"/>
  <c r="I255" i="11"/>
  <c r="I299" i="11" s="1"/>
  <c r="F255" i="11"/>
  <c r="T240" i="11"/>
  <c r="R240" i="11"/>
  <c r="O240" i="11"/>
  <c r="M240" i="11"/>
  <c r="J240" i="11"/>
  <c r="H240" i="11"/>
  <c r="E240" i="11"/>
  <c r="C240" i="11"/>
  <c r="D240" i="11" s="1"/>
  <c r="T239" i="11"/>
  <c r="R239" i="11"/>
  <c r="O239" i="11"/>
  <c r="M239" i="11"/>
  <c r="J239" i="11"/>
  <c r="H239" i="11"/>
  <c r="E239" i="11"/>
  <c r="C239" i="11"/>
  <c r="D239" i="11" s="1"/>
  <c r="R238" i="11"/>
  <c r="D238" i="11"/>
  <c r="R237" i="11"/>
  <c r="M237" i="11"/>
  <c r="D237" i="11"/>
  <c r="S228" i="11"/>
  <c r="D228" i="11"/>
  <c r="T227" i="11"/>
  <c r="U227" i="11" s="1"/>
  <c r="R227" i="11"/>
  <c r="S227" i="11" s="1"/>
  <c r="O227" i="11"/>
  <c r="P227" i="11" s="1"/>
  <c r="M227" i="11"/>
  <c r="N227" i="11" s="1"/>
  <c r="J227" i="11"/>
  <c r="K227" i="11" s="1"/>
  <c r="H227" i="11"/>
  <c r="I227" i="11" s="1"/>
  <c r="E227" i="11"/>
  <c r="F227" i="11" s="1"/>
  <c r="C227" i="11"/>
  <c r="D227" i="11" s="1"/>
  <c r="T226" i="11"/>
  <c r="R226" i="11"/>
  <c r="O226" i="11"/>
  <c r="M226" i="11"/>
  <c r="J226" i="11"/>
  <c r="H226" i="11"/>
  <c r="E226" i="11"/>
  <c r="C226" i="11"/>
  <c r="R222" i="11"/>
  <c r="M222" i="11"/>
  <c r="H222" i="11"/>
  <c r="C222" i="11"/>
  <c r="R221" i="11"/>
  <c r="M221" i="11"/>
  <c r="J221" i="11"/>
  <c r="H221" i="11"/>
  <c r="C221" i="11"/>
  <c r="T217" i="11"/>
  <c r="R217" i="11"/>
  <c r="O217" i="11"/>
  <c r="M217" i="11"/>
  <c r="N217" i="11" s="1"/>
  <c r="J217" i="11"/>
  <c r="H217" i="11"/>
  <c r="E217" i="11"/>
  <c r="C217" i="11"/>
  <c r="D217" i="11" s="1"/>
  <c r="T216" i="11"/>
  <c r="R216" i="11"/>
  <c r="O216" i="11"/>
  <c r="M216" i="11"/>
  <c r="J216" i="11"/>
  <c r="H216" i="11"/>
  <c r="E216" i="11"/>
  <c r="C216" i="11"/>
  <c r="D216" i="11" s="1"/>
  <c r="R214" i="11"/>
  <c r="M214" i="11"/>
  <c r="H214" i="11"/>
  <c r="C214" i="11"/>
  <c r="D214" i="11" s="1"/>
  <c r="T213" i="11"/>
  <c r="R213" i="11"/>
  <c r="S213" i="11" s="1"/>
  <c r="O213" i="11"/>
  <c r="M213" i="11"/>
  <c r="N213" i="11" s="1"/>
  <c r="J213" i="11"/>
  <c r="H213" i="11"/>
  <c r="E213" i="11"/>
  <c r="C213" i="11"/>
  <c r="D213" i="11" s="1"/>
  <c r="R212" i="11"/>
  <c r="D212" i="11"/>
  <c r="R211" i="11"/>
  <c r="M211" i="11"/>
  <c r="D211" i="11"/>
  <c r="R210" i="11"/>
  <c r="M210" i="11"/>
  <c r="H210" i="11"/>
  <c r="C210" i="11"/>
  <c r="D210" i="11" s="1"/>
  <c r="T209" i="11"/>
  <c r="R209" i="11"/>
  <c r="O209" i="11"/>
  <c r="M209" i="11"/>
  <c r="N209" i="11" s="1"/>
  <c r="J209" i="11"/>
  <c r="H209" i="11"/>
  <c r="E209" i="11"/>
  <c r="C209" i="11"/>
  <c r="D209" i="11" s="1"/>
  <c r="R208" i="11"/>
  <c r="M208" i="11"/>
  <c r="H208" i="11"/>
  <c r="I208" i="11" s="1"/>
  <c r="C208" i="11"/>
  <c r="D208" i="11" s="1"/>
  <c r="T206" i="11"/>
  <c r="U206" i="11" s="1"/>
  <c r="R206" i="11"/>
  <c r="S206" i="11" s="1"/>
  <c r="O206" i="11"/>
  <c r="P206" i="11" s="1"/>
  <c r="M206" i="11"/>
  <c r="N206" i="11" s="1"/>
  <c r="J206" i="11"/>
  <c r="K206" i="11" s="1"/>
  <c r="H206" i="11"/>
  <c r="I206" i="11" s="1"/>
  <c r="E206" i="11"/>
  <c r="F206" i="11" s="1"/>
  <c r="C206" i="11"/>
  <c r="D206" i="11" s="1"/>
  <c r="T205" i="11"/>
  <c r="U205" i="11" s="1"/>
  <c r="R205" i="11"/>
  <c r="S205" i="11" s="1"/>
  <c r="O205" i="11"/>
  <c r="P205" i="11" s="1"/>
  <c r="M205" i="11"/>
  <c r="N205" i="11" s="1"/>
  <c r="J205" i="11"/>
  <c r="K205" i="11" s="1"/>
  <c r="H205" i="11"/>
  <c r="I205" i="11" s="1"/>
  <c r="E205" i="11"/>
  <c r="F205" i="11" s="1"/>
  <c r="C205" i="11"/>
  <c r="D205" i="11" s="1"/>
  <c r="R204" i="11"/>
  <c r="S204" i="11" s="1"/>
  <c r="M204" i="11"/>
  <c r="N204" i="11" s="1"/>
  <c r="H204" i="11"/>
  <c r="I204" i="11" s="1"/>
  <c r="C204" i="11"/>
  <c r="D204" i="11" s="1"/>
  <c r="T200" i="11"/>
  <c r="R200" i="11"/>
  <c r="O200" i="11"/>
  <c r="M200" i="11"/>
  <c r="J200" i="11"/>
  <c r="H200" i="11"/>
  <c r="E200" i="11"/>
  <c r="C200" i="11"/>
  <c r="D200" i="11" s="1"/>
  <c r="T199" i="11"/>
  <c r="R199" i="11"/>
  <c r="O199" i="11"/>
  <c r="M199" i="11"/>
  <c r="N199" i="11" s="1"/>
  <c r="J199" i="11"/>
  <c r="H199" i="11"/>
  <c r="E199" i="11"/>
  <c r="C199" i="11"/>
  <c r="D199" i="11" s="1"/>
  <c r="T198" i="11"/>
  <c r="R198" i="11"/>
  <c r="O198" i="11"/>
  <c r="M198" i="11"/>
  <c r="J198" i="11"/>
  <c r="H198" i="11"/>
  <c r="E198" i="11"/>
  <c r="C198" i="11"/>
  <c r="D198" i="11" s="1"/>
  <c r="U195" i="11"/>
  <c r="P195" i="11"/>
  <c r="K195" i="11"/>
  <c r="F195" i="11"/>
  <c r="A195" i="1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U194" i="11"/>
  <c r="P194" i="11"/>
  <c r="K194" i="11"/>
  <c r="F194" i="11"/>
  <c r="A194" i="11"/>
  <c r="S193" i="11"/>
  <c r="P193" i="11"/>
  <c r="N193" i="11"/>
  <c r="I193" i="11"/>
  <c r="I238" i="11" s="1"/>
  <c r="F193" i="11"/>
  <c r="T178" i="11"/>
  <c r="R178" i="11"/>
  <c r="O178" i="11"/>
  <c r="M178" i="11"/>
  <c r="N178" i="11" s="1"/>
  <c r="J178" i="11"/>
  <c r="H178" i="11"/>
  <c r="E178" i="11"/>
  <c r="C178" i="11"/>
  <c r="D178" i="11" s="1"/>
  <c r="T177" i="11"/>
  <c r="R177" i="11"/>
  <c r="O177" i="11"/>
  <c r="M177" i="11"/>
  <c r="J177" i="11"/>
  <c r="H177" i="11"/>
  <c r="E177" i="11"/>
  <c r="C177" i="11"/>
  <c r="D177" i="11" s="1"/>
  <c r="R176" i="11"/>
  <c r="D176" i="11"/>
  <c r="R175" i="11"/>
  <c r="M175" i="11"/>
  <c r="D175" i="11"/>
  <c r="D166" i="11"/>
  <c r="T165" i="11"/>
  <c r="U165" i="11" s="1"/>
  <c r="R165" i="11"/>
  <c r="S165" i="11" s="1"/>
  <c r="O165" i="11"/>
  <c r="P165" i="11" s="1"/>
  <c r="M165" i="11"/>
  <c r="N165" i="11" s="1"/>
  <c r="J165" i="11"/>
  <c r="K165" i="11" s="1"/>
  <c r="H165" i="11"/>
  <c r="I165" i="11" s="1"/>
  <c r="E165" i="11"/>
  <c r="F165" i="11" s="1"/>
  <c r="C165" i="11"/>
  <c r="D165" i="11" s="1"/>
  <c r="R160" i="11"/>
  <c r="M160" i="11"/>
  <c r="H160" i="11"/>
  <c r="C160" i="11"/>
  <c r="R159" i="11"/>
  <c r="M159" i="11"/>
  <c r="H159" i="11"/>
  <c r="C159" i="11"/>
  <c r="T155" i="11"/>
  <c r="R155" i="11"/>
  <c r="O155" i="11"/>
  <c r="M155" i="11"/>
  <c r="J155" i="11"/>
  <c r="H155" i="11"/>
  <c r="E155" i="11"/>
  <c r="C155" i="11"/>
  <c r="D155" i="11" s="1"/>
  <c r="T154" i="11"/>
  <c r="R154" i="11"/>
  <c r="O154" i="11"/>
  <c r="M154" i="11"/>
  <c r="J154" i="11"/>
  <c r="H154" i="11"/>
  <c r="E154" i="11"/>
  <c r="C154" i="11"/>
  <c r="D154" i="11" s="1"/>
  <c r="R152" i="11"/>
  <c r="M152" i="11"/>
  <c r="H152" i="11"/>
  <c r="C152" i="11"/>
  <c r="D152" i="11" s="1"/>
  <c r="T151" i="11"/>
  <c r="R151" i="11"/>
  <c r="O151" i="11"/>
  <c r="M151" i="11"/>
  <c r="J151" i="11"/>
  <c r="H151" i="11"/>
  <c r="E151" i="11"/>
  <c r="C151" i="11"/>
  <c r="D151" i="11" s="1"/>
  <c r="R150" i="11"/>
  <c r="D150" i="11"/>
  <c r="R149" i="11"/>
  <c r="M149" i="11"/>
  <c r="D149" i="11"/>
  <c r="R148" i="11"/>
  <c r="M148" i="11"/>
  <c r="H148" i="11"/>
  <c r="C148" i="11"/>
  <c r="D148" i="11" s="1"/>
  <c r="T147" i="11"/>
  <c r="R147" i="11"/>
  <c r="O147" i="11"/>
  <c r="M147" i="11"/>
  <c r="J147" i="11"/>
  <c r="H147" i="11"/>
  <c r="E147" i="11"/>
  <c r="C147" i="11"/>
  <c r="D147" i="11" s="1"/>
  <c r="R146" i="11"/>
  <c r="M146" i="11"/>
  <c r="H146" i="11"/>
  <c r="C146" i="11"/>
  <c r="D146" i="11" s="1"/>
  <c r="T144" i="11"/>
  <c r="U144" i="11" s="1"/>
  <c r="R144" i="11"/>
  <c r="S144" i="11" s="1"/>
  <c r="O144" i="11"/>
  <c r="P144" i="11" s="1"/>
  <c r="M144" i="11"/>
  <c r="N144" i="11" s="1"/>
  <c r="J144" i="11"/>
  <c r="K144" i="11" s="1"/>
  <c r="H144" i="11"/>
  <c r="I144" i="11" s="1"/>
  <c r="E144" i="11"/>
  <c r="F144" i="11" s="1"/>
  <c r="C144" i="11"/>
  <c r="D144" i="11" s="1"/>
  <c r="T143" i="11"/>
  <c r="U143" i="11" s="1"/>
  <c r="R143" i="11"/>
  <c r="S143" i="11" s="1"/>
  <c r="O143" i="11"/>
  <c r="P143" i="11" s="1"/>
  <c r="M143" i="11"/>
  <c r="N143" i="11" s="1"/>
  <c r="J143" i="11"/>
  <c r="K143" i="11" s="1"/>
  <c r="H143" i="11"/>
  <c r="I143" i="11" s="1"/>
  <c r="E143" i="11"/>
  <c r="F143" i="11" s="1"/>
  <c r="C143" i="11"/>
  <c r="D143" i="11" s="1"/>
  <c r="R142" i="11"/>
  <c r="S142" i="11" s="1"/>
  <c r="M142" i="11"/>
  <c r="N142" i="11" s="1"/>
  <c r="H142" i="11"/>
  <c r="I142" i="11" s="1"/>
  <c r="C142" i="11"/>
  <c r="D142" i="11" s="1"/>
  <c r="T138" i="11"/>
  <c r="R138" i="11"/>
  <c r="S138" i="11" s="1"/>
  <c r="O138" i="11"/>
  <c r="M138" i="11"/>
  <c r="J138" i="11"/>
  <c r="H138" i="11"/>
  <c r="E138" i="11"/>
  <c r="C138" i="11"/>
  <c r="D138" i="11" s="1"/>
  <c r="T137" i="11"/>
  <c r="R137" i="11"/>
  <c r="S137" i="11" s="1"/>
  <c r="O137" i="11"/>
  <c r="M137" i="11"/>
  <c r="J137" i="11"/>
  <c r="H137" i="11"/>
  <c r="E137" i="11"/>
  <c r="C137" i="11"/>
  <c r="D137" i="11" s="1"/>
  <c r="T136" i="11"/>
  <c r="R136" i="11"/>
  <c r="O136" i="11"/>
  <c r="M136" i="11"/>
  <c r="J136" i="11"/>
  <c r="H136" i="11"/>
  <c r="E136" i="11"/>
  <c r="F136" i="11" s="1"/>
  <c r="C136" i="11"/>
  <c r="D136" i="11" s="1"/>
  <c r="U133" i="11"/>
  <c r="P133" i="11"/>
  <c r="K133" i="11"/>
  <c r="F133" i="11"/>
  <c r="U132" i="11"/>
  <c r="P132" i="11"/>
  <c r="K132" i="11"/>
  <c r="F132" i="11"/>
  <c r="A132" i="1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U131" i="11"/>
  <c r="U176" i="11" s="1"/>
  <c r="S131" i="11"/>
  <c r="N131" i="11"/>
  <c r="K131" i="11"/>
  <c r="I131" i="11"/>
  <c r="F131" i="11"/>
  <c r="T116" i="11"/>
  <c r="R116" i="11"/>
  <c r="S116" i="11" s="1"/>
  <c r="O116" i="11"/>
  <c r="M116" i="11"/>
  <c r="N116" i="11" s="1"/>
  <c r="J116" i="11"/>
  <c r="H116" i="11"/>
  <c r="E116" i="11"/>
  <c r="C116" i="11"/>
  <c r="D116" i="11" s="1"/>
  <c r="T115" i="11"/>
  <c r="R115" i="11"/>
  <c r="O115" i="11"/>
  <c r="M115" i="11"/>
  <c r="J115" i="11"/>
  <c r="H115" i="11"/>
  <c r="E115" i="11"/>
  <c r="C115" i="11"/>
  <c r="D115" i="11" s="1"/>
  <c r="R114" i="11"/>
  <c r="D114" i="11"/>
  <c r="R113" i="11"/>
  <c r="M113" i="11"/>
  <c r="D113" i="11"/>
  <c r="D104" i="11"/>
  <c r="T103" i="11"/>
  <c r="U103" i="11" s="1"/>
  <c r="R103" i="11"/>
  <c r="S103" i="11" s="1"/>
  <c r="O103" i="11"/>
  <c r="P103" i="11" s="1"/>
  <c r="M103" i="11"/>
  <c r="N103" i="11" s="1"/>
  <c r="J103" i="11"/>
  <c r="K103" i="11" s="1"/>
  <c r="H103" i="11"/>
  <c r="I103" i="11" s="1"/>
  <c r="E103" i="11"/>
  <c r="F103" i="11" s="1"/>
  <c r="C103" i="11"/>
  <c r="D103" i="11" s="1"/>
  <c r="R98" i="11"/>
  <c r="M98" i="11"/>
  <c r="H98" i="11"/>
  <c r="C98" i="11"/>
  <c r="R97" i="11"/>
  <c r="M97" i="11"/>
  <c r="H97" i="11"/>
  <c r="C97" i="11"/>
  <c r="T93" i="11"/>
  <c r="R93" i="11"/>
  <c r="O93" i="11"/>
  <c r="M93" i="11"/>
  <c r="J93" i="11"/>
  <c r="H93" i="11"/>
  <c r="E93" i="11"/>
  <c r="C93" i="11"/>
  <c r="D93" i="11" s="1"/>
  <c r="T92" i="11"/>
  <c r="R92" i="11"/>
  <c r="O92" i="11"/>
  <c r="M92" i="11"/>
  <c r="J92" i="11"/>
  <c r="H92" i="11"/>
  <c r="E92" i="11"/>
  <c r="C92" i="11"/>
  <c r="D92" i="11" s="1"/>
  <c r="R90" i="11"/>
  <c r="M90" i="11"/>
  <c r="N90" i="11" s="1"/>
  <c r="H90" i="11"/>
  <c r="C90" i="11"/>
  <c r="D90" i="11" s="1"/>
  <c r="T89" i="11"/>
  <c r="R89" i="11"/>
  <c r="O89" i="11"/>
  <c r="M89" i="11"/>
  <c r="N89" i="11" s="1"/>
  <c r="J89" i="11"/>
  <c r="H89" i="11"/>
  <c r="E89" i="11"/>
  <c r="C89" i="11"/>
  <c r="D89" i="11" s="1"/>
  <c r="R88" i="11"/>
  <c r="D88" i="11"/>
  <c r="R87" i="11"/>
  <c r="M87" i="11"/>
  <c r="D87" i="11"/>
  <c r="R86" i="11"/>
  <c r="M86" i="11"/>
  <c r="H86" i="11"/>
  <c r="C86" i="11"/>
  <c r="D86" i="11" s="1"/>
  <c r="T85" i="11"/>
  <c r="R85" i="11"/>
  <c r="O85" i="11"/>
  <c r="M85" i="11"/>
  <c r="N85" i="11" s="1"/>
  <c r="J85" i="11"/>
  <c r="H85" i="11"/>
  <c r="E85" i="11"/>
  <c r="C85" i="11"/>
  <c r="D85" i="11" s="1"/>
  <c r="R84" i="11"/>
  <c r="M84" i="11"/>
  <c r="N84" i="11" s="1"/>
  <c r="H84" i="11"/>
  <c r="C84" i="11"/>
  <c r="D84" i="11" s="1"/>
  <c r="T82" i="11"/>
  <c r="U82" i="11" s="1"/>
  <c r="R82" i="11"/>
  <c r="S82" i="11" s="1"/>
  <c r="O82" i="11"/>
  <c r="P82" i="11" s="1"/>
  <c r="M82" i="11"/>
  <c r="N82" i="11" s="1"/>
  <c r="J82" i="11"/>
  <c r="K82" i="11" s="1"/>
  <c r="H82" i="11"/>
  <c r="I82" i="11" s="1"/>
  <c r="E82" i="11"/>
  <c r="F82" i="11" s="1"/>
  <c r="C82" i="11"/>
  <c r="D82" i="11" s="1"/>
  <c r="T81" i="11"/>
  <c r="U81" i="11" s="1"/>
  <c r="R81" i="11"/>
  <c r="S81" i="11" s="1"/>
  <c r="O81" i="11"/>
  <c r="P81" i="11" s="1"/>
  <c r="M81" i="11"/>
  <c r="N81" i="11" s="1"/>
  <c r="J81" i="11"/>
  <c r="K81" i="11" s="1"/>
  <c r="H81" i="11"/>
  <c r="I81" i="11" s="1"/>
  <c r="E81" i="11"/>
  <c r="F81" i="11" s="1"/>
  <c r="C81" i="11"/>
  <c r="D81" i="11" s="1"/>
  <c r="R80" i="11"/>
  <c r="S80" i="11" s="1"/>
  <c r="M80" i="11"/>
  <c r="N80" i="11" s="1"/>
  <c r="H80" i="11"/>
  <c r="I80" i="11" s="1"/>
  <c r="C80" i="11"/>
  <c r="D80" i="11" s="1"/>
  <c r="T76" i="11"/>
  <c r="R76" i="11"/>
  <c r="O76" i="11"/>
  <c r="M76" i="11"/>
  <c r="J76" i="11"/>
  <c r="H76" i="11"/>
  <c r="E76" i="11"/>
  <c r="C76" i="11"/>
  <c r="D76" i="11" s="1"/>
  <c r="T75" i="11"/>
  <c r="R75" i="11"/>
  <c r="O75" i="11"/>
  <c r="M75" i="11"/>
  <c r="J75" i="11"/>
  <c r="H75" i="11"/>
  <c r="E75" i="11"/>
  <c r="C75" i="11"/>
  <c r="D75" i="11" s="1"/>
  <c r="T74" i="11"/>
  <c r="R74" i="11"/>
  <c r="O74" i="11"/>
  <c r="M74" i="11"/>
  <c r="J74" i="11"/>
  <c r="H74" i="11"/>
  <c r="E74" i="11"/>
  <c r="C74" i="11"/>
  <c r="D74" i="11" s="1"/>
  <c r="U71" i="11"/>
  <c r="P71" i="11"/>
  <c r="K71" i="11"/>
  <c r="F71" i="11"/>
  <c r="U70" i="11"/>
  <c r="P70" i="11"/>
  <c r="K70" i="11"/>
  <c r="F70" i="11"/>
  <c r="A70" i="1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S69" i="11"/>
  <c r="N69" i="11"/>
  <c r="I69" i="11"/>
  <c r="F69" i="11"/>
  <c r="R51" i="11"/>
  <c r="R52" i="11"/>
  <c r="R26" i="11"/>
  <c r="R25" i="11"/>
  <c r="M51" i="11"/>
  <c r="M25" i="11"/>
  <c r="T54" i="11"/>
  <c r="R54" i="11"/>
  <c r="T53" i="11"/>
  <c r="R53" i="11"/>
  <c r="T41" i="11"/>
  <c r="U41" i="11" s="1"/>
  <c r="R41" i="11"/>
  <c r="S41" i="11" s="1"/>
  <c r="R36" i="11"/>
  <c r="R35" i="11"/>
  <c r="T31" i="11"/>
  <c r="R31" i="11"/>
  <c r="T30" i="11"/>
  <c r="R30" i="11"/>
  <c r="R28" i="11"/>
  <c r="T27" i="11"/>
  <c r="R27" i="11"/>
  <c r="R24" i="11"/>
  <c r="T23" i="11"/>
  <c r="R23" i="11"/>
  <c r="R22" i="11"/>
  <c r="T20" i="11"/>
  <c r="U20" i="11" s="1"/>
  <c r="R20" i="11"/>
  <c r="S20" i="11" s="1"/>
  <c r="T19" i="11"/>
  <c r="U19" i="11" s="1"/>
  <c r="R19" i="11"/>
  <c r="S19" i="11" s="1"/>
  <c r="R18" i="11"/>
  <c r="S18" i="11" s="1"/>
  <c r="T14" i="11"/>
  <c r="R14" i="11"/>
  <c r="T13" i="11"/>
  <c r="R13" i="11"/>
  <c r="T12" i="11"/>
  <c r="R12" i="11"/>
  <c r="O54" i="11"/>
  <c r="M54" i="11"/>
  <c r="O53" i="11"/>
  <c r="M53" i="11"/>
  <c r="O41" i="11"/>
  <c r="P41" i="11" s="1"/>
  <c r="M41" i="11"/>
  <c r="N41" i="11" s="1"/>
  <c r="M36" i="11"/>
  <c r="M35" i="11"/>
  <c r="O31" i="11"/>
  <c r="M31" i="11"/>
  <c r="O30" i="11"/>
  <c r="M30" i="11"/>
  <c r="M28" i="11"/>
  <c r="O27" i="11"/>
  <c r="M27" i="11"/>
  <c r="M24" i="11"/>
  <c r="O23" i="11"/>
  <c r="M23" i="11"/>
  <c r="M22" i="11"/>
  <c r="O20" i="11"/>
  <c r="P20" i="11" s="1"/>
  <c r="M20" i="11"/>
  <c r="N20" i="11" s="1"/>
  <c r="O19" i="11"/>
  <c r="P19" i="11" s="1"/>
  <c r="M19" i="11"/>
  <c r="N19" i="11" s="1"/>
  <c r="M18" i="11"/>
  <c r="N18" i="11" s="1"/>
  <c r="O14" i="11"/>
  <c r="M14" i="11"/>
  <c r="O13" i="11"/>
  <c r="M13" i="11"/>
  <c r="O12" i="11"/>
  <c r="M12" i="11"/>
  <c r="J54" i="11"/>
  <c r="H54" i="11"/>
  <c r="J53" i="11"/>
  <c r="H53" i="11"/>
  <c r="J41" i="11"/>
  <c r="K41" i="11" s="1"/>
  <c r="H41" i="11"/>
  <c r="I41" i="11" s="1"/>
  <c r="H36" i="11"/>
  <c r="H35" i="11"/>
  <c r="J31" i="11"/>
  <c r="H31" i="11"/>
  <c r="J30" i="11"/>
  <c r="H30" i="11"/>
  <c r="H28" i="11"/>
  <c r="J27" i="11"/>
  <c r="H27" i="11"/>
  <c r="H24" i="11"/>
  <c r="J23" i="11"/>
  <c r="H23" i="11"/>
  <c r="H22" i="11"/>
  <c r="J20" i="11"/>
  <c r="K20" i="11" s="1"/>
  <c r="H20" i="11"/>
  <c r="I20" i="11" s="1"/>
  <c r="J19" i="11"/>
  <c r="K19" i="11" s="1"/>
  <c r="H19" i="11"/>
  <c r="I19" i="11" s="1"/>
  <c r="H18" i="11"/>
  <c r="I18" i="11" s="1"/>
  <c r="J14" i="11"/>
  <c r="H14" i="11"/>
  <c r="J13" i="11"/>
  <c r="H13" i="11"/>
  <c r="J12" i="11"/>
  <c r="H12" i="11"/>
  <c r="E54" i="11"/>
  <c r="E53" i="11"/>
  <c r="E31" i="11"/>
  <c r="E30" i="11"/>
  <c r="E27" i="11"/>
  <c r="E23" i="11"/>
  <c r="E20" i="11"/>
  <c r="F20" i="11" s="1"/>
  <c r="E19" i="11"/>
  <c r="F19" i="11" s="1"/>
  <c r="D26" i="11"/>
  <c r="D25" i="11"/>
  <c r="C54" i="11"/>
  <c r="D54" i="11" s="1"/>
  <c r="C53" i="11"/>
  <c r="D53" i="11" s="1"/>
  <c r="C28" i="11"/>
  <c r="D28" i="11" s="1"/>
  <c r="C22" i="11"/>
  <c r="D22" i="11" s="1"/>
  <c r="C19" i="11"/>
  <c r="R496" i="10"/>
  <c r="S496" i="10" s="1"/>
  <c r="M496" i="10"/>
  <c r="N496" i="10" s="1"/>
  <c r="H496" i="10"/>
  <c r="I496" i="10" s="1"/>
  <c r="C496" i="10"/>
  <c r="D496" i="10" s="1"/>
  <c r="T495" i="10"/>
  <c r="R495" i="10"/>
  <c r="O495" i="10"/>
  <c r="M495" i="10"/>
  <c r="J495" i="10"/>
  <c r="H495" i="10"/>
  <c r="E495" i="10"/>
  <c r="C495" i="10"/>
  <c r="D495" i="10" s="1"/>
  <c r="R494" i="10"/>
  <c r="M494" i="10"/>
  <c r="N494" i="10" s="1"/>
  <c r="I494" i="10"/>
  <c r="D494" i="10"/>
  <c r="R493" i="10"/>
  <c r="M493" i="10"/>
  <c r="D493" i="10"/>
  <c r="T482" i="10"/>
  <c r="U482" i="10" s="1"/>
  <c r="R482" i="10"/>
  <c r="S482" i="10" s="1"/>
  <c r="O482" i="10"/>
  <c r="P482" i="10" s="1"/>
  <c r="M482" i="10"/>
  <c r="N482" i="10" s="1"/>
  <c r="J482" i="10"/>
  <c r="K482" i="10" s="1"/>
  <c r="H482" i="10"/>
  <c r="I482" i="10" s="1"/>
  <c r="E482" i="10"/>
  <c r="F482" i="10" s="1"/>
  <c r="C482" i="10"/>
  <c r="D482" i="10" s="1"/>
  <c r="R477" i="10"/>
  <c r="M477" i="10"/>
  <c r="H477" i="10"/>
  <c r="C477" i="10"/>
  <c r="T476" i="10"/>
  <c r="R476" i="10"/>
  <c r="M476" i="10"/>
  <c r="J476" i="10"/>
  <c r="H476" i="10"/>
  <c r="C476" i="10"/>
  <c r="T472" i="10"/>
  <c r="U472" i="10" s="1"/>
  <c r="R472" i="10"/>
  <c r="S472" i="10" s="1"/>
  <c r="O472" i="10"/>
  <c r="P472" i="10" s="1"/>
  <c r="M472" i="10"/>
  <c r="N472" i="10" s="1"/>
  <c r="J472" i="10"/>
  <c r="K472" i="10" s="1"/>
  <c r="H472" i="10"/>
  <c r="I472" i="10" s="1"/>
  <c r="E472" i="10"/>
  <c r="F472" i="10" s="1"/>
  <c r="C472" i="10"/>
  <c r="D472" i="10" s="1"/>
  <c r="T471" i="10"/>
  <c r="U471" i="10" s="1"/>
  <c r="R471" i="10"/>
  <c r="S471" i="10" s="1"/>
  <c r="O471" i="10"/>
  <c r="P471" i="10" s="1"/>
  <c r="M471" i="10"/>
  <c r="N471" i="10" s="1"/>
  <c r="J471" i="10"/>
  <c r="K471" i="10" s="1"/>
  <c r="H471" i="10"/>
  <c r="I471" i="10" s="1"/>
  <c r="E471" i="10"/>
  <c r="F471" i="10" s="1"/>
  <c r="C471" i="10"/>
  <c r="D471" i="10" s="1"/>
  <c r="R469" i="10"/>
  <c r="M469" i="10"/>
  <c r="N469" i="10" s="1"/>
  <c r="H469" i="10"/>
  <c r="C469" i="10"/>
  <c r="D469" i="10" s="1"/>
  <c r="T468" i="10"/>
  <c r="R468" i="10"/>
  <c r="O468" i="10"/>
  <c r="M468" i="10"/>
  <c r="J468" i="10"/>
  <c r="H468" i="10"/>
  <c r="E468" i="10"/>
  <c r="C468" i="10"/>
  <c r="D468" i="10" s="1"/>
  <c r="R467" i="10"/>
  <c r="D467" i="10"/>
  <c r="R466" i="10"/>
  <c r="M466" i="10"/>
  <c r="D466" i="10"/>
  <c r="R465" i="10"/>
  <c r="M465" i="10"/>
  <c r="H465" i="10"/>
  <c r="C465" i="10"/>
  <c r="D465" i="10" s="1"/>
  <c r="T464" i="10"/>
  <c r="R464" i="10"/>
  <c r="O464" i="10"/>
  <c r="M464" i="10"/>
  <c r="J464" i="10"/>
  <c r="H464" i="10"/>
  <c r="E464" i="10"/>
  <c r="C464" i="10"/>
  <c r="D464" i="10" s="1"/>
  <c r="T463" i="10"/>
  <c r="R463" i="10"/>
  <c r="O463" i="10"/>
  <c r="M463" i="10"/>
  <c r="J463" i="10"/>
  <c r="H463" i="10"/>
  <c r="E463" i="10"/>
  <c r="C463" i="10"/>
  <c r="D463" i="10" s="1"/>
  <c r="T461" i="10"/>
  <c r="U461" i="10" s="1"/>
  <c r="R461" i="10"/>
  <c r="S461" i="10" s="1"/>
  <c r="O461" i="10"/>
  <c r="P461" i="10" s="1"/>
  <c r="M461" i="10"/>
  <c r="N461" i="10" s="1"/>
  <c r="J461" i="10"/>
  <c r="K461" i="10" s="1"/>
  <c r="H461" i="10"/>
  <c r="I461" i="10" s="1"/>
  <c r="E461" i="10"/>
  <c r="F461" i="10" s="1"/>
  <c r="C461" i="10"/>
  <c r="D461" i="10" s="1"/>
  <c r="T460" i="10"/>
  <c r="U460" i="10" s="1"/>
  <c r="R460" i="10"/>
  <c r="S460" i="10" s="1"/>
  <c r="O460" i="10"/>
  <c r="P460" i="10" s="1"/>
  <c r="M460" i="10"/>
  <c r="N460" i="10" s="1"/>
  <c r="J460" i="10"/>
  <c r="K460" i="10" s="1"/>
  <c r="H460" i="10"/>
  <c r="I460" i="10" s="1"/>
  <c r="E460" i="10"/>
  <c r="F460" i="10" s="1"/>
  <c r="C460" i="10"/>
  <c r="D460" i="10" s="1"/>
  <c r="T459" i="10"/>
  <c r="U459" i="10" s="1"/>
  <c r="R459" i="10"/>
  <c r="S459" i="10" s="1"/>
  <c r="O459" i="10"/>
  <c r="P459" i="10" s="1"/>
  <c r="M459" i="10"/>
  <c r="N459" i="10" s="1"/>
  <c r="J459" i="10"/>
  <c r="K459" i="10" s="1"/>
  <c r="H459" i="10"/>
  <c r="I459" i="10" s="1"/>
  <c r="E459" i="10"/>
  <c r="F459" i="10" s="1"/>
  <c r="C459" i="10"/>
  <c r="D459" i="10" s="1"/>
  <c r="T455" i="10"/>
  <c r="R455" i="10"/>
  <c r="O455" i="10"/>
  <c r="M455" i="10"/>
  <c r="J455" i="10"/>
  <c r="H455" i="10"/>
  <c r="E455" i="10"/>
  <c r="C455" i="10"/>
  <c r="D455" i="10" s="1"/>
  <c r="T454" i="10"/>
  <c r="R454" i="10"/>
  <c r="O454" i="10"/>
  <c r="M454" i="10"/>
  <c r="J454" i="10"/>
  <c r="H454" i="10"/>
  <c r="E454" i="10"/>
  <c r="C454" i="10"/>
  <c r="D454" i="10" s="1"/>
  <c r="T453" i="10"/>
  <c r="R453" i="10"/>
  <c r="O453" i="10"/>
  <c r="M453" i="10"/>
  <c r="J453" i="10"/>
  <c r="H453" i="10"/>
  <c r="E453" i="10"/>
  <c r="C453" i="10"/>
  <c r="D453" i="10" s="1"/>
  <c r="U450" i="10"/>
  <c r="P450" i="10"/>
  <c r="N450" i="10"/>
  <c r="K450" i="10"/>
  <c r="I450" i="10"/>
  <c r="F450" i="10"/>
  <c r="D450" i="10"/>
  <c r="D451" i="10" s="1"/>
  <c r="D481" i="10" s="1"/>
  <c r="U449" i="10"/>
  <c r="P449" i="10"/>
  <c r="P494" i="10" s="1"/>
  <c r="K449" i="10"/>
  <c r="K494" i="10" s="1"/>
  <c r="F449" i="10"/>
  <c r="F494" i="10" s="1"/>
  <c r="A449" i="10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S448" i="10"/>
  <c r="N448" i="10"/>
  <c r="N470" i="10" s="1"/>
  <c r="I448" i="10"/>
  <c r="I493" i="10" s="1"/>
  <c r="F448" i="10"/>
  <c r="F467" i="10" s="1"/>
  <c r="R433" i="10"/>
  <c r="S433" i="10" s="1"/>
  <c r="M433" i="10"/>
  <c r="N433" i="10" s="1"/>
  <c r="H433" i="10"/>
  <c r="I433" i="10" s="1"/>
  <c r="C433" i="10"/>
  <c r="D433" i="10" s="1"/>
  <c r="T432" i="10"/>
  <c r="R432" i="10"/>
  <c r="O432" i="10"/>
  <c r="M432" i="10"/>
  <c r="J432" i="10"/>
  <c r="H432" i="10"/>
  <c r="E432" i="10"/>
  <c r="C432" i="10"/>
  <c r="D432" i="10" s="1"/>
  <c r="R431" i="10"/>
  <c r="M431" i="10"/>
  <c r="N431" i="10" s="1"/>
  <c r="I431" i="10"/>
  <c r="D431" i="10"/>
  <c r="R430" i="10"/>
  <c r="M430" i="10"/>
  <c r="D430" i="10"/>
  <c r="T419" i="10"/>
  <c r="U419" i="10" s="1"/>
  <c r="R419" i="10"/>
  <c r="S419" i="10" s="1"/>
  <c r="O419" i="10"/>
  <c r="P419" i="10" s="1"/>
  <c r="M419" i="10"/>
  <c r="N419" i="10" s="1"/>
  <c r="J419" i="10"/>
  <c r="K419" i="10" s="1"/>
  <c r="H419" i="10"/>
  <c r="I419" i="10" s="1"/>
  <c r="E419" i="10"/>
  <c r="F419" i="10" s="1"/>
  <c r="C419" i="10"/>
  <c r="D419" i="10" s="1"/>
  <c r="R414" i="10"/>
  <c r="M414" i="10"/>
  <c r="H414" i="10"/>
  <c r="C414" i="10"/>
  <c r="T413" i="10"/>
  <c r="R413" i="10"/>
  <c r="M413" i="10"/>
  <c r="J413" i="10"/>
  <c r="H413" i="10"/>
  <c r="C413" i="10"/>
  <c r="T409" i="10"/>
  <c r="U409" i="10" s="1"/>
  <c r="R409" i="10"/>
  <c r="S409" i="10" s="1"/>
  <c r="O409" i="10"/>
  <c r="P409" i="10" s="1"/>
  <c r="M409" i="10"/>
  <c r="N409" i="10" s="1"/>
  <c r="J409" i="10"/>
  <c r="K409" i="10" s="1"/>
  <c r="H409" i="10"/>
  <c r="I409" i="10" s="1"/>
  <c r="E409" i="10"/>
  <c r="F409" i="10" s="1"/>
  <c r="C409" i="10"/>
  <c r="D409" i="10" s="1"/>
  <c r="T408" i="10"/>
  <c r="U408" i="10" s="1"/>
  <c r="R408" i="10"/>
  <c r="S408" i="10" s="1"/>
  <c r="O408" i="10"/>
  <c r="P408" i="10" s="1"/>
  <c r="M408" i="10"/>
  <c r="N408" i="10" s="1"/>
  <c r="J408" i="10"/>
  <c r="K408" i="10" s="1"/>
  <c r="H408" i="10"/>
  <c r="I408" i="10" s="1"/>
  <c r="E408" i="10"/>
  <c r="F408" i="10" s="1"/>
  <c r="C408" i="10"/>
  <c r="D408" i="10" s="1"/>
  <c r="R406" i="10"/>
  <c r="M406" i="10"/>
  <c r="H406" i="10"/>
  <c r="C406" i="10"/>
  <c r="D406" i="10" s="1"/>
  <c r="T405" i="10"/>
  <c r="R405" i="10"/>
  <c r="O405" i="10"/>
  <c r="M405" i="10"/>
  <c r="J405" i="10"/>
  <c r="H405" i="10"/>
  <c r="E405" i="10"/>
  <c r="C405" i="10"/>
  <c r="D405" i="10" s="1"/>
  <c r="R404" i="10"/>
  <c r="D404" i="10"/>
  <c r="R403" i="10"/>
  <c r="M403" i="10"/>
  <c r="D403" i="10"/>
  <c r="R402" i="10"/>
  <c r="M402" i="10"/>
  <c r="H402" i="10"/>
  <c r="C402" i="10"/>
  <c r="D402" i="10" s="1"/>
  <c r="T401" i="10"/>
  <c r="R401" i="10"/>
  <c r="O401" i="10"/>
  <c r="M401" i="10"/>
  <c r="J401" i="10"/>
  <c r="H401" i="10"/>
  <c r="E401" i="10"/>
  <c r="C401" i="10"/>
  <c r="D401" i="10" s="1"/>
  <c r="T400" i="10"/>
  <c r="R400" i="10"/>
  <c r="O400" i="10"/>
  <c r="M400" i="10"/>
  <c r="J400" i="10"/>
  <c r="H400" i="10"/>
  <c r="E400" i="10"/>
  <c r="C400" i="10"/>
  <c r="D400" i="10" s="1"/>
  <c r="T398" i="10"/>
  <c r="U398" i="10" s="1"/>
  <c r="R398" i="10"/>
  <c r="S398" i="10" s="1"/>
  <c r="O398" i="10"/>
  <c r="P398" i="10" s="1"/>
  <c r="M398" i="10"/>
  <c r="N398" i="10" s="1"/>
  <c r="J398" i="10"/>
  <c r="K398" i="10" s="1"/>
  <c r="H398" i="10"/>
  <c r="I398" i="10" s="1"/>
  <c r="E398" i="10"/>
  <c r="F398" i="10" s="1"/>
  <c r="C398" i="10"/>
  <c r="D398" i="10" s="1"/>
  <c r="T397" i="10"/>
  <c r="U397" i="10" s="1"/>
  <c r="R397" i="10"/>
  <c r="S397" i="10" s="1"/>
  <c r="O397" i="10"/>
  <c r="P397" i="10" s="1"/>
  <c r="M397" i="10"/>
  <c r="N397" i="10" s="1"/>
  <c r="J397" i="10"/>
  <c r="K397" i="10" s="1"/>
  <c r="H397" i="10"/>
  <c r="I397" i="10" s="1"/>
  <c r="E397" i="10"/>
  <c r="F397" i="10" s="1"/>
  <c r="C397" i="10"/>
  <c r="D397" i="10" s="1"/>
  <c r="T396" i="10"/>
  <c r="U396" i="10" s="1"/>
  <c r="R396" i="10"/>
  <c r="S396" i="10" s="1"/>
  <c r="O396" i="10"/>
  <c r="P396" i="10" s="1"/>
  <c r="M396" i="10"/>
  <c r="N396" i="10" s="1"/>
  <c r="J396" i="10"/>
  <c r="K396" i="10" s="1"/>
  <c r="H396" i="10"/>
  <c r="I396" i="10" s="1"/>
  <c r="E396" i="10"/>
  <c r="F396" i="10" s="1"/>
  <c r="C396" i="10"/>
  <c r="D396" i="10" s="1"/>
  <c r="T392" i="10"/>
  <c r="R392" i="10"/>
  <c r="O392" i="10"/>
  <c r="M392" i="10"/>
  <c r="J392" i="10"/>
  <c r="H392" i="10"/>
  <c r="E392" i="10"/>
  <c r="C392" i="10"/>
  <c r="D392" i="10" s="1"/>
  <c r="T391" i="10"/>
  <c r="R391" i="10"/>
  <c r="O391" i="10"/>
  <c r="M391" i="10"/>
  <c r="J391" i="10"/>
  <c r="H391" i="10"/>
  <c r="E391" i="10"/>
  <c r="C391" i="10"/>
  <c r="D391" i="10" s="1"/>
  <c r="T390" i="10"/>
  <c r="R390" i="10"/>
  <c r="O390" i="10"/>
  <c r="M390" i="10"/>
  <c r="J390" i="10"/>
  <c r="H390" i="10"/>
  <c r="E390" i="10"/>
  <c r="C390" i="10"/>
  <c r="D390" i="10" s="1"/>
  <c r="U387" i="10"/>
  <c r="P387" i="10"/>
  <c r="N387" i="10"/>
  <c r="K387" i="10"/>
  <c r="I387" i="10"/>
  <c r="F387" i="10"/>
  <c r="D387" i="10"/>
  <c r="D388" i="10" s="1"/>
  <c r="D418" i="10" s="1"/>
  <c r="U386" i="10"/>
  <c r="P386" i="10"/>
  <c r="P431" i="10" s="1"/>
  <c r="K386" i="10"/>
  <c r="K431" i="10" s="1"/>
  <c r="F386" i="10"/>
  <c r="F431" i="10" s="1"/>
  <c r="A386" i="10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S385" i="10"/>
  <c r="S407" i="10" s="1"/>
  <c r="N385" i="10"/>
  <c r="N407" i="10" s="1"/>
  <c r="I385" i="10"/>
  <c r="F385" i="10"/>
  <c r="R370" i="10"/>
  <c r="S370" i="10" s="1"/>
  <c r="M370" i="10"/>
  <c r="N370" i="10" s="1"/>
  <c r="H370" i="10"/>
  <c r="I370" i="10" s="1"/>
  <c r="C370" i="10"/>
  <c r="D370" i="10" s="1"/>
  <c r="T369" i="10"/>
  <c r="R369" i="10"/>
  <c r="O369" i="10"/>
  <c r="M369" i="10"/>
  <c r="J369" i="10"/>
  <c r="H369" i="10"/>
  <c r="E369" i="10"/>
  <c r="C369" i="10"/>
  <c r="D369" i="10" s="1"/>
  <c r="R368" i="10"/>
  <c r="M368" i="10"/>
  <c r="N368" i="10" s="1"/>
  <c r="I368" i="10"/>
  <c r="D368" i="10"/>
  <c r="R367" i="10"/>
  <c r="M367" i="10"/>
  <c r="D367" i="10"/>
  <c r="T356" i="10"/>
  <c r="U356" i="10" s="1"/>
  <c r="R356" i="10"/>
  <c r="S356" i="10" s="1"/>
  <c r="O356" i="10"/>
  <c r="P356" i="10" s="1"/>
  <c r="M356" i="10"/>
  <c r="N356" i="10" s="1"/>
  <c r="J356" i="10"/>
  <c r="K356" i="10" s="1"/>
  <c r="H356" i="10"/>
  <c r="I356" i="10" s="1"/>
  <c r="E356" i="10"/>
  <c r="F356" i="10" s="1"/>
  <c r="C356" i="10"/>
  <c r="D356" i="10" s="1"/>
  <c r="R351" i="10"/>
  <c r="O351" i="10"/>
  <c r="M351" i="10"/>
  <c r="H351" i="10"/>
  <c r="E351" i="10"/>
  <c r="C351" i="10"/>
  <c r="R350" i="10"/>
  <c r="O350" i="10"/>
  <c r="M350" i="10"/>
  <c r="H350" i="10"/>
  <c r="E350" i="10"/>
  <c r="C350" i="10"/>
  <c r="T346" i="10"/>
  <c r="U346" i="10" s="1"/>
  <c r="R346" i="10"/>
  <c r="S346" i="10" s="1"/>
  <c r="O346" i="10"/>
  <c r="P346" i="10" s="1"/>
  <c r="M346" i="10"/>
  <c r="N346" i="10" s="1"/>
  <c r="J346" i="10"/>
  <c r="K346" i="10" s="1"/>
  <c r="H346" i="10"/>
  <c r="I346" i="10" s="1"/>
  <c r="E346" i="10"/>
  <c r="F346" i="10" s="1"/>
  <c r="C346" i="10"/>
  <c r="D346" i="10" s="1"/>
  <c r="T345" i="10"/>
  <c r="U345" i="10" s="1"/>
  <c r="R345" i="10"/>
  <c r="S345" i="10" s="1"/>
  <c r="O345" i="10"/>
  <c r="P345" i="10" s="1"/>
  <c r="M345" i="10"/>
  <c r="N345" i="10" s="1"/>
  <c r="J345" i="10"/>
  <c r="K345" i="10" s="1"/>
  <c r="H345" i="10"/>
  <c r="I345" i="10" s="1"/>
  <c r="E345" i="10"/>
  <c r="F345" i="10" s="1"/>
  <c r="C345" i="10"/>
  <c r="D345" i="10" s="1"/>
  <c r="R343" i="10"/>
  <c r="M343" i="10"/>
  <c r="H343" i="10"/>
  <c r="C343" i="10"/>
  <c r="D343" i="10" s="1"/>
  <c r="T342" i="10"/>
  <c r="R342" i="10"/>
  <c r="O342" i="10"/>
  <c r="M342" i="10"/>
  <c r="J342" i="10"/>
  <c r="H342" i="10"/>
  <c r="E342" i="10"/>
  <c r="C342" i="10"/>
  <c r="D342" i="10" s="1"/>
  <c r="R341" i="10"/>
  <c r="D341" i="10"/>
  <c r="R340" i="10"/>
  <c r="M340" i="10"/>
  <c r="D340" i="10"/>
  <c r="R339" i="10"/>
  <c r="M339" i="10"/>
  <c r="H339" i="10"/>
  <c r="C339" i="10"/>
  <c r="D339" i="10" s="1"/>
  <c r="T338" i="10"/>
  <c r="R338" i="10"/>
  <c r="O338" i="10"/>
  <c r="M338" i="10"/>
  <c r="J338" i="10"/>
  <c r="H338" i="10"/>
  <c r="E338" i="10"/>
  <c r="C338" i="10"/>
  <c r="D338" i="10" s="1"/>
  <c r="T337" i="10"/>
  <c r="R337" i="10"/>
  <c r="O337" i="10"/>
  <c r="M337" i="10"/>
  <c r="J337" i="10"/>
  <c r="H337" i="10"/>
  <c r="E337" i="10"/>
  <c r="C337" i="10"/>
  <c r="D337" i="10" s="1"/>
  <c r="T335" i="10"/>
  <c r="U335" i="10" s="1"/>
  <c r="R335" i="10"/>
  <c r="S335" i="10" s="1"/>
  <c r="O335" i="10"/>
  <c r="P335" i="10" s="1"/>
  <c r="M335" i="10"/>
  <c r="N335" i="10" s="1"/>
  <c r="J335" i="10"/>
  <c r="K335" i="10" s="1"/>
  <c r="H335" i="10"/>
  <c r="I335" i="10" s="1"/>
  <c r="E335" i="10"/>
  <c r="F335" i="10" s="1"/>
  <c r="C335" i="10"/>
  <c r="D335" i="10" s="1"/>
  <c r="T334" i="10"/>
  <c r="U334" i="10" s="1"/>
  <c r="R334" i="10"/>
  <c r="S334" i="10" s="1"/>
  <c r="O334" i="10"/>
  <c r="P334" i="10" s="1"/>
  <c r="M334" i="10"/>
  <c r="N334" i="10" s="1"/>
  <c r="J334" i="10"/>
  <c r="K334" i="10" s="1"/>
  <c r="H334" i="10"/>
  <c r="I334" i="10" s="1"/>
  <c r="E334" i="10"/>
  <c r="F334" i="10" s="1"/>
  <c r="C334" i="10"/>
  <c r="D334" i="10" s="1"/>
  <c r="T333" i="10"/>
  <c r="U333" i="10" s="1"/>
  <c r="R333" i="10"/>
  <c r="S333" i="10" s="1"/>
  <c r="O333" i="10"/>
  <c r="P333" i="10" s="1"/>
  <c r="M333" i="10"/>
  <c r="N333" i="10" s="1"/>
  <c r="J333" i="10"/>
  <c r="K333" i="10" s="1"/>
  <c r="H333" i="10"/>
  <c r="I333" i="10" s="1"/>
  <c r="E333" i="10"/>
  <c r="F333" i="10" s="1"/>
  <c r="C333" i="10"/>
  <c r="D333" i="10" s="1"/>
  <c r="T329" i="10"/>
  <c r="R329" i="10"/>
  <c r="O329" i="10"/>
  <c r="M329" i="10"/>
  <c r="J329" i="10"/>
  <c r="H329" i="10"/>
  <c r="E329" i="10"/>
  <c r="C329" i="10"/>
  <c r="D329" i="10" s="1"/>
  <c r="T328" i="10"/>
  <c r="R328" i="10"/>
  <c r="O328" i="10"/>
  <c r="M328" i="10"/>
  <c r="J328" i="10"/>
  <c r="H328" i="10"/>
  <c r="E328" i="10"/>
  <c r="C328" i="10"/>
  <c r="D328" i="10" s="1"/>
  <c r="T327" i="10"/>
  <c r="R327" i="10"/>
  <c r="S327" i="10" s="1"/>
  <c r="O327" i="10"/>
  <c r="M327" i="10"/>
  <c r="J327" i="10"/>
  <c r="H327" i="10"/>
  <c r="E327" i="10"/>
  <c r="C327" i="10"/>
  <c r="D327" i="10" s="1"/>
  <c r="U324" i="10"/>
  <c r="P324" i="10"/>
  <c r="N324" i="10"/>
  <c r="K324" i="10"/>
  <c r="I324" i="10"/>
  <c r="F324" i="10"/>
  <c r="D324" i="10"/>
  <c r="D325" i="10" s="1"/>
  <c r="D355" i="10" s="1"/>
  <c r="U323" i="10"/>
  <c r="P323" i="10"/>
  <c r="P368" i="10" s="1"/>
  <c r="K323" i="10"/>
  <c r="K368" i="10" s="1"/>
  <c r="F323" i="10"/>
  <c r="F368" i="10" s="1"/>
  <c r="A323" i="10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S322" i="10"/>
  <c r="N322" i="10"/>
  <c r="I322" i="10"/>
  <c r="I344" i="10" s="1"/>
  <c r="F322" i="10"/>
  <c r="R307" i="10"/>
  <c r="S307" i="10" s="1"/>
  <c r="M307" i="10"/>
  <c r="N307" i="10" s="1"/>
  <c r="H307" i="10"/>
  <c r="I307" i="10" s="1"/>
  <c r="C307" i="10"/>
  <c r="D307" i="10" s="1"/>
  <c r="T306" i="10"/>
  <c r="R306" i="10"/>
  <c r="O306" i="10"/>
  <c r="M306" i="10"/>
  <c r="J306" i="10"/>
  <c r="H306" i="10"/>
  <c r="E306" i="10"/>
  <c r="C306" i="10"/>
  <c r="D306" i="10" s="1"/>
  <c r="R305" i="10"/>
  <c r="M305" i="10"/>
  <c r="N305" i="10" s="1"/>
  <c r="K305" i="10"/>
  <c r="I305" i="10"/>
  <c r="D305" i="10"/>
  <c r="R304" i="10"/>
  <c r="M304" i="10"/>
  <c r="D304" i="10"/>
  <c r="T293" i="10"/>
  <c r="U293" i="10" s="1"/>
  <c r="R293" i="10"/>
  <c r="S293" i="10" s="1"/>
  <c r="O293" i="10"/>
  <c r="P293" i="10" s="1"/>
  <c r="M293" i="10"/>
  <c r="N293" i="10" s="1"/>
  <c r="J293" i="10"/>
  <c r="K293" i="10" s="1"/>
  <c r="H293" i="10"/>
  <c r="I293" i="10" s="1"/>
  <c r="E293" i="10"/>
  <c r="F293" i="10" s="1"/>
  <c r="C293" i="10"/>
  <c r="D293" i="10" s="1"/>
  <c r="R288" i="10"/>
  <c r="O288" i="10"/>
  <c r="M288" i="10"/>
  <c r="H288" i="10"/>
  <c r="E288" i="10"/>
  <c r="C288" i="10"/>
  <c r="R287" i="10"/>
  <c r="O287" i="10"/>
  <c r="M287" i="10"/>
  <c r="H287" i="10"/>
  <c r="E287" i="10"/>
  <c r="C287" i="10"/>
  <c r="T283" i="10"/>
  <c r="U283" i="10" s="1"/>
  <c r="R283" i="10"/>
  <c r="S283" i="10" s="1"/>
  <c r="O283" i="10"/>
  <c r="P283" i="10" s="1"/>
  <c r="M283" i="10"/>
  <c r="N283" i="10" s="1"/>
  <c r="J283" i="10"/>
  <c r="K283" i="10" s="1"/>
  <c r="H283" i="10"/>
  <c r="I283" i="10" s="1"/>
  <c r="E283" i="10"/>
  <c r="F283" i="10" s="1"/>
  <c r="C283" i="10"/>
  <c r="D283" i="10" s="1"/>
  <c r="T282" i="10"/>
  <c r="U282" i="10" s="1"/>
  <c r="R282" i="10"/>
  <c r="S282" i="10" s="1"/>
  <c r="O282" i="10"/>
  <c r="P282" i="10" s="1"/>
  <c r="M282" i="10"/>
  <c r="N282" i="10" s="1"/>
  <c r="J282" i="10"/>
  <c r="K282" i="10" s="1"/>
  <c r="H282" i="10"/>
  <c r="I282" i="10" s="1"/>
  <c r="E282" i="10"/>
  <c r="F282" i="10" s="1"/>
  <c r="C282" i="10"/>
  <c r="D282" i="10" s="1"/>
  <c r="R280" i="10"/>
  <c r="O280" i="10"/>
  <c r="M280" i="10"/>
  <c r="H280" i="10"/>
  <c r="C280" i="10"/>
  <c r="D280" i="10" s="1"/>
  <c r="T279" i="10"/>
  <c r="R279" i="10"/>
  <c r="O279" i="10"/>
  <c r="M279" i="10"/>
  <c r="J279" i="10"/>
  <c r="H279" i="10"/>
  <c r="E279" i="10"/>
  <c r="C279" i="10"/>
  <c r="D279" i="10" s="1"/>
  <c r="R278" i="10"/>
  <c r="D278" i="10"/>
  <c r="R277" i="10"/>
  <c r="M277" i="10"/>
  <c r="D277" i="10"/>
  <c r="R276" i="10"/>
  <c r="M276" i="10"/>
  <c r="H276" i="10"/>
  <c r="C276" i="10"/>
  <c r="D276" i="10" s="1"/>
  <c r="T275" i="10"/>
  <c r="R275" i="10"/>
  <c r="O275" i="10"/>
  <c r="M275" i="10"/>
  <c r="J275" i="10"/>
  <c r="H275" i="10"/>
  <c r="E275" i="10"/>
  <c r="C275" i="10"/>
  <c r="D275" i="10" s="1"/>
  <c r="T274" i="10"/>
  <c r="R274" i="10"/>
  <c r="O274" i="10"/>
  <c r="M274" i="10"/>
  <c r="J274" i="10"/>
  <c r="H274" i="10"/>
  <c r="E274" i="10"/>
  <c r="C274" i="10"/>
  <c r="D274" i="10" s="1"/>
  <c r="T272" i="10"/>
  <c r="U272" i="10" s="1"/>
  <c r="R272" i="10"/>
  <c r="S272" i="10" s="1"/>
  <c r="O272" i="10"/>
  <c r="P272" i="10" s="1"/>
  <c r="M272" i="10"/>
  <c r="N272" i="10" s="1"/>
  <c r="J272" i="10"/>
  <c r="K272" i="10" s="1"/>
  <c r="H272" i="10"/>
  <c r="I272" i="10" s="1"/>
  <c r="E272" i="10"/>
  <c r="F272" i="10" s="1"/>
  <c r="C272" i="10"/>
  <c r="D272" i="10" s="1"/>
  <c r="T271" i="10"/>
  <c r="U271" i="10" s="1"/>
  <c r="R271" i="10"/>
  <c r="S271" i="10" s="1"/>
  <c r="O271" i="10"/>
  <c r="P271" i="10" s="1"/>
  <c r="M271" i="10"/>
  <c r="N271" i="10" s="1"/>
  <c r="J271" i="10"/>
  <c r="K271" i="10" s="1"/>
  <c r="H271" i="10"/>
  <c r="I271" i="10" s="1"/>
  <c r="E271" i="10"/>
  <c r="F271" i="10" s="1"/>
  <c r="C271" i="10"/>
  <c r="D271" i="10" s="1"/>
  <c r="T270" i="10"/>
  <c r="U270" i="10" s="1"/>
  <c r="R270" i="10"/>
  <c r="S270" i="10" s="1"/>
  <c r="O270" i="10"/>
  <c r="P270" i="10" s="1"/>
  <c r="M270" i="10"/>
  <c r="N270" i="10" s="1"/>
  <c r="J270" i="10"/>
  <c r="K270" i="10" s="1"/>
  <c r="H270" i="10"/>
  <c r="I270" i="10" s="1"/>
  <c r="E270" i="10"/>
  <c r="F270" i="10" s="1"/>
  <c r="C270" i="10"/>
  <c r="D270" i="10" s="1"/>
  <c r="T266" i="10"/>
  <c r="R266" i="10"/>
  <c r="O266" i="10"/>
  <c r="M266" i="10"/>
  <c r="J266" i="10"/>
  <c r="H266" i="10"/>
  <c r="E266" i="10"/>
  <c r="C266" i="10"/>
  <c r="D266" i="10" s="1"/>
  <c r="T265" i="10"/>
  <c r="R265" i="10"/>
  <c r="O265" i="10"/>
  <c r="M265" i="10"/>
  <c r="J265" i="10"/>
  <c r="H265" i="10"/>
  <c r="E265" i="10"/>
  <c r="C265" i="10"/>
  <c r="D265" i="10" s="1"/>
  <c r="T264" i="10"/>
  <c r="R264" i="10"/>
  <c r="O264" i="10"/>
  <c r="M264" i="10"/>
  <c r="J264" i="10"/>
  <c r="H264" i="10"/>
  <c r="E264" i="10"/>
  <c r="C264" i="10"/>
  <c r="D264" i="10" s="1"/>
  <c r="U261" i="10"/>
  <c r="P261" i="10"/>
  <c r="N261" i="10"/>
  <c r="K261" i="10"/>
  <c r="I261" i="10"/>
  <c r="F261" i="10"/>
  <c r="D261" i="10"/>
  <c r="D262" i="10" s="1"/>
  <c r="D292" i="10" s="1"/>
  <c r="A261" i="10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U260" i="10"/>
  <c r="P260" i="10"/>
  <c r="P305" i="10" s="1"/>
  <c r="K260" i="10"/>
  <c r="F260" i="10"/>
  <c r="F305" i="10" s="1"/>
  <c r="A260" i="10"/>
  <c r="S259" i="10"/>
  <c r="N259" i="10"/>
  <c r="N281" i="10" s="1"/>
  <c r="I259" i="10"/>
  <c r="F259" i="10"/>
  <c r="F281" i="10" s="1"/>
  <c r="R244" i="10"/>
  <c r="S244" i="10" s="1"/>
  <c r="M244" i="10"/>
  <c r="N244" i="10" s="1"/>
  <c r="H244" i="10"/>
  <c r="I244" i="10" s="1"/>
  <c r="C244" i="10"/>
  <c r="D244" i="10" s="1"/>
  <c r="T243" i="10"/>
  <c r="R243" i="10"/>
  <c r="O243" i="10"/>
  <c r="M243" i="10"/>
  <c r="J243" i="10"/>
  <c r="H243" i="10"/>
  <c r="E243" i="10"/>
  <c r="F243" i="10" s="1"/>
  <c r="C243" i="10"/>
  <c r="D243" i="10" s="1"/>
  <c r="R242" i="10"/>
  <c r="M242" i="10"/>
  <c r="N242" i="10" s="1"/>
  <c r="I242" i="10"/>
  <c r="F242" i="10"/>
  <c r="D242" i="10"/>
  <c r="R241" i="10"/>
  <c r="M241" i="10"/>
  <c r="D241" i="10"/>
  <c r="T230" i="10"/>
  <c r="U230" i="10" s="1"/>
  <c r="R230" i="10"/>
  <c r="S230" i="10" s="1"/>
  <c r="O230" i="10"/>
  <c r="P230" i="10" s="1"/>
  <c r="M230" i="10"/>
  <c r="N230" i="10" s="1"/>
  <c r="J230" i="10"/>
  <c r="K230" i="10" s="1"/>
  <c r="H230" i="10"/>
  <c r="I230" i="10" s="1"/>
  <c r="E230" i="10"/>
  <c r="F230" i="10" s="1"/>
  <c r="C230" i="10"/>
  <c r="D230" i="10" s="1"/>
  <c r="R225" i="10"/>
  <c r="O225" i="10"/>
  <c r="M225" i="10"/>
  <c r="H225" i="10"/>
  <c r="E225" i="10"/>
  <c r="C225" i="10"/>
  <c r="R224" i="10"/>
  <c r="O224" i="10"/>
  <c r="M224" i="10"/>
  <c r="H224" i="10"/>
  <c r="E224" i="10"/>
  <c r="C224" i="10"/>
  <c r="T220" i="10"/>
  <c r="U220" i="10" s="1"/>
  <c r="R220" i="10"/>
  <c r="S220" i="10" s="1"/>
  <c r="O220" i="10"/>
  <c r="P220" i="10" s="1"/>
  <c r="M220" i="10"/>
  <c r="N220" i="10" s="1"/>
  <c r="J220" i="10"/>
  <c r="K220" i="10" s="1"/>
  <c r="H220" i="10"/>
  <c r="I220" i="10" s="1"/>
  <c r="E220" i="10"/>
  <c r="F220" i="10" s="1"/>
  <c r="C220" i="10"/>
  <c r="D220" i="10" s="1"/>
  <c r="T219" i="10"/>
  <c r="U219" i="10" s="1"/>
  <c r="R219" i="10"/>
  <c r="S219" i="10" s="1"/>
  <c r="O219" i="10"/>
  <c r="P219" i="10" s="1"/>
  <c r="M219" i="10"/>
  <c r="N219" i="10" s="1"/>
  <c r="J219" i="10"/>
  <c r="K219" i="10" s="1"/>
  <c r="H219" i="10"/>
  <c r="I219" i="10" s="1"/>
  <c r="E219" i="10"/>
  <c r="F219" i="10" s="1"/>
  <c r="C219" i="10"/>
  <c r="D219" i="10" s="1"/>
  <c r="R217" i="10"/>
  <c r="M217" i="10"/>
  <c r="H217" i="10"/>
  <c r="C217" i="10"/>
  <c r="D217" i="10" s="1"/>
  <c r="T216" i="10"/>
  <c r="R216" i="10"/>
  <c r="O216" i="10"/>
  <c r="M216" i="10"/>
  <c r="J216" i="10"/>
  <c r="H216" i="10"/>
  <c r="E216" i="10"/>
  <c r="C216" i="10"/>
  <c r="D216" i="10" s="1"/>
  <c r="R215" i="10"/>
  <c r="D215" i="10"/>
  <c r="R214" i="10"/>
  <c r="M214" i="10"/>
  <c r="D214" i="10"/>
  <c r="R213" i="10"/>
  <c r="M213" i="10"/>
  <c r="H213" i="10"/>
  <c r="C213" i="10"/>
  <c r="D213" i="10" s="1"/>
  <c r="T212" i="10"/>
  <c r="R212" i="10"/>
  <c r="O212" i="10"/>
  <c r="M212" i="10"/>
  <c r="J212" i="10"/>
  <c r="H212" i="10"/>
  <c r="E212" i="10"/>
  <c r="C212" i="10"/>
  <c r="D212" i="10" s="1"/>
  <c r="T211" i="10"/>
  <c r="R211" i="10"/>
  <c r="O211" i="10"/>
  <c r="M211" i="10"/>
  <c r="J211" i="10"/>
  <c r="H211" i="10"/>
  <c r="E211" i="10"/>
  <c r="C211" i="10"/>
  <c r="D211" i="10" s="1"/>
  <c r="T209" i="10"/>
  <c r="U209" i="10" s="1"/>
  <c r="R209" i="10"/>
  <c r="S209" i="10" s="1"/>
  <c r="O209" i="10"/>
  <c r="P209" i="10" s="1"/>
  <c r="M209" i="10"/>
  <c r="N209" i="10" s="1"/>
  <c r="J209" i="10"/>
  <c r="K209" i="10" s="1"/>
  <c r="H209" i="10"/>
  <c r="I209" i="10" s="1"/>
  <c r="E209" i="10"/>
  <c r="F209" i="10" s="1"/>
  <c r="C209" i="10"/>
  <c r="D209" i="10" s="1"/>
  <c r="T208" i="10"/>
  <c r="U208" i="10" s="1"/>
  <c r="R208" i="10"/>
  <c r="S208" i="10" s="1"/>
  <c r="O208" i="10"/>
  <c r="P208" i="10" s="1"/>
  <c r="M208" i="10"/>
  <c r="N208" i="10" s="1"/>
  <c r="J208" i="10"/>
  <c r="K208" i="10" s="1"/>
  <c r="H208" i="10"/>
  <c r="I208" i="10" s="1"/>
  <c r="E208" i="10"/>
  <c r="F208" i="10" s="1"/>
  <c r="C208" i="10"/>
  <c r="D208" i="10" s="1"/>
  <c r="T207" i="10"/>
  <c r="U207" i="10" s="1"/>
  <c r="R207" i="10"/>
  <c r="S207" i="10" s="1"/>
  <c r="O207" i="10"/>
  <c r="P207" i="10" s="1"/>
  <c r="M207" i="10"/>
  <c r="N207" i="10" s="1"/>
  <c r="J207" i="10"/>
  <c r="K207" i="10" s="1"/>
  <c r="H207" i="10"/>
  <c r="I207" i="10" s="1"/>
  <c r="E207" i="10"/>
  <c r="F207" i="10" s="1"/>
  <c r="C207" i="10"/>
  <c r="D207" i="10" s="1"/>
  <c r="T203" i="10"/>
  <c r="R203" i="10"/>
  <c r="O203" i="10"/>
  <c r="M203" i="10"/>
  <c r="J203" i="10"/>
  <c r="H203" i="10"/>
  <c r="E203" i="10"/>
  <c r="C203" i="10"/>
  <c r="D203" i="10" s="1"/>
  <c r="T202" i="10"/>
  <c r="R202" i="10"/>
  <c r="O202" i="10"/>
  <c r="M202" i="10"/>
  <c r="J202" i="10"/>
  <c r="H202" i="10"/>
  <c r="E202" i="10"/>
  <c r="C202" i="10"/>
  <c r="D202" i="10" s="1"/>
  <c r="T201" i="10"/>
  <c r="R201" i="10"/>
  <c r="O201" i="10"/>
  <c r="M201" i="10"/>
  <c r="J201" i="10"/>
  <c r="H201" i="10"/>
  <c r="I201" i="10" s="1"/>
  <c r="E201" i="10"/>
  <c r="C201" i="10"/>
  <c r="D201" i="10" s="1"/>
  <c r="D204" i="10" s="1"/>
  <c r="U198" i="10"/>
  <c r="P198" i="10"/>
  <c r="N198" i="10"/>
  <c r="K198" i="10"/>
  <c r="I198" i="10"/>
  <c r="F198" i="10"/>
  <c r="D198" i="10"/>
  <c r="D199" i="10" s="1"/>
  <c r="D229" i="10" s="1"/>
  <c r="U197" i="10"/>
  <c r="P197" i="10"/>
  <c r="P242" i="10" s="1"/>
  <c r="K197" i="10"/>
  <c r="K242" i="10" s="1"/>
  <c r="F197" i="10"/>
  <c r="A197" i="10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S196" i="10"/>
  <c r="S218" i="10" s="1"/>
  <c r="N196" i="10"/>
  <c r="N218" i="10" s="1"/>
  <c r="I196" i="10"/>
  <c r="F196" i="10"/>
  <c r="R181" i="10"/>
  <c r="S181" i="10" s="1"/>
  <c r="M181" i="10"/>
  <c r="N181" i="10" s="1"/>
  <c r="H181" i="10"/>
  <c r="I181" i="10" s="1"/>
  <c r="C181" i="10"/>
  <c r="D181" i="10" s="1"/>
  <c r="T180" i="10"/>
  <c r="R180" i="10"/>
  <c r="O180" i="10"/>
  <c r="M180" i="10"/>
  <c r="J180" i="10"/>
  <c r="H180" i="10"/>
  <c r="E180" i="10"/>
  <c r="C180" i="10"/>
  <c r="D180" i="10" s="1"/>
  <c r="R179" i="10"/>
  <c r="M179" i="10"/>
  <c r="N179" i="10" s="1"/>
  <c r="I179" i="10"/>
  <c r="D179" i="10"/>
  <c r="R178" i="10"/>
  <c r="M178" i="10"/>
  <c r="D178" i="10"/>
  <c r="T167" i="10"/>
  <c r="U167" i="10" s="1"/>
  <c r="R167" i="10"/>
  <c r="S167" i="10" s="1"/>
  <c r="O167" i="10"/>
  <c r="P167" i="10" s="1"/>
  <c r="M167" i="10"/>
  <c r="N167" i="10" s="1"/>
  <c r="J167" i="10"/>
  <c r="K167" i="10" s="1"/>
  <c r="H167" i="10"/>
  <c r="I167" i="10" s="1"/>
  <c r="E167" i="10"/>
  <c r="F167" i="10" s="1"/>
  <c r="C167" i="10"/>
  <c r="D167" i="10" s="1"/>
  <c r="R162" i="10"/>
  <c r="O162" i="10"/>
  <c r="M162" i="10"/>
  <c r="H162" i="10"/>
  <c r="E162" i="10"/>
  <c r="C162" i="10"/>
  <c r="R161" i="10"/>
  <c r="O161" i="10"/>
  <c r="M161" i="10"/>
  <c r="H161" i="10"/>
  <c r="E161" i="10"/>
  <c r="C161" i="10"/>
  <c r="T157" i="10"/>
  <c r="U157" i="10" s="1"/>
  <c r="R157" i="10"/>
  <c r="S157" i="10" s="1"/>
  <c r="O157" i="10"/>
  <c r="P157" i="10" s="1"/>
  <c r="M157" i="10"/>
  <c r="N157" i="10" s="1"/>
  <c r="J157" i="10"/>
  <c r="K157" i="10" s="1"/>
  <c r="H157" i="10"/>
  <c r="I157" i="10" s="1"/>
  <c r="E157" i="10"/>
  <c r="F157" i="10" s="1"/>
  <c r="C157" i="10"/>
  <c r="D157" i="10" s="1"/>
  <c r="T156" i="10"/>
  <c r="U156" i="10" s="1"/>
  <c r="R156" i="10"/>
  <c r="S156" i="10" s="1"/>
  <c r="O156" i="10"/>
  <c r="P156" i="10" s="1"/>
  <c r="M156" i="10"/>
  <c r="N156" i="10" s="1"/>
  <c r="J156" i="10"/>
  <c r="K156" i="10" s="1"/>
  <c r="H156" i="10"/>
  <c r="I156" i="10" s="1"/>
  <c r="E156" i="10"/>
  <c r="F156" i="10" s="1"/>
  <c r="C156" i="10"/>
  <c r="D156" i="10" s="1"/>
  <c r="R154" i="10"/>
  <c r="M154" i="10"/>
  <c r="H154" i="10"/>
  <c r="C154" i="10"/>
  <c r="D154" i="10" s="1"/>
  <c r="T153" i="10"/>
  <c r="R153" i="10"/>
  <c r="O153" i="10"/>
  <c r="M153" i="10"/>
  <c r="J153" i="10"/>
  <c r="H153" i="10"/>
  <c r="E153" i="10"/>
  <c r="C153" i="10"/>
  <c r="D153" i="10" s="1"/>
  <c r="R152" i="10"/>
  <c r="D152" i="10"/>
  <c r="R151" i="10"/>
  <c r="M151" i="10"/>
  <c r="D151" i="10"/>
  <c r="R150" i="10"/>
  <c r="M150" i="10"/>
  <c r="H150" i="10"/>
  <c r="C150" i="10"/>
  <c r="D150" i="10" s="1"/>
  <c r="T149" i="10"/>
  <c r="R149" i="10"/>
  <c r="O149" i="10"/>
  <c r="M149" i="10"/>
  <c r="J149" i="10"/>
  <c r="H149" i="10"/>
  <c r="E149" i="10"/>
  <c r="C149" i="10"/>
  <c r="D149" i="10" s="1"/>
  <c r="T148" i="10"/>
  <c r="R148" i="10"/>
  <c r="O148" i="10"/>
  <c r="M148" i="10"/>
  <c r="J148" i="10"/>
  <c r="H148" i="10"/>
  <c r="E148" i="10"/>
  <c r="C148" i="10"/>
  <c r="D148" i="10" s="1"/>
  <c r="T146" i="10"/>
  <c r="U146" i="10" s="1"/>
  <c r="R146" i="10"/>
  <c r="S146" i="10" s="1"/>
  <c r="O146" i="10"/>
  <c r="P146" i="10" s="1"/>
  <c r="M146" i="10"/>
  <c r="N146" i="10" s="1"/>
  <c r="J146" i="10"/>
  <c r="K146" i="10" s="1"/>
  <c r="H146" i="10"/>
  <c r="I146" i="10" s="1"/>
  <c r="E146" i="10"/>
  <c r="F146" i="10" s="1"/>
  <c r="C146" i="10"/>
  <c r="D146" i="10" s="1"/>
  <c r="T145" i="10"/>
  <c r="U145" i="10" s="1"/>
  <c r="R145" i="10"/>
  <c r="S145" i="10" s="1"/>
  <c r="O145" i="10"/>
  <c r="P145" i="10" s="1"/>
  <c r="M145" i="10"/>
  <c r="N145" i="10" s="1"/>
  <c r="J145" i="10"/>
  <c r="K145" i="10" s="1"/>
  <c r="H145" i="10"/>
  <c r="I145" i="10" s="1"/>
  <c r="E145" i="10"/>
  <c r="F145" i="10" s="1"/>
  <c r="C145" i="10"/>
  <c r="D145" i="10" s="1"/>
  <c r="T144" i="10"/>
  <c r="U144" i="10" s="1"/>
  <c r="R144" i="10"/>
  <c r="S144" i="10" s="1"/>
  <c r="O144" i="10"/>
  <c r="P144" i="10" s="1"/>
  <c r="M144" i="10"/>
  <c r="N144" i="10" s="1"/>
  <c r="J144" i="10"/>
  <c r="K144" i="10" s="1"/>
  <c r="H144" i="10"/>
  <c r="I144" i="10" s="1"/>
  <c r="E144" i="10"/>
  <c r="F144" i="10" s="1"/>
  <c r="C144" i="10"/>
  <c r="D144" i="10" s="1"/>
  <c r="T140" i="10"/>
  <c r="R140" i="10"/>
  <c r="O140" i="10"/>
  <c r="M140" i="10"/>
  <c r="J140" i="10"/>
  <c r="H140" i="10"/>
  <c r="E140" i="10"/>
  <c r="C140" i="10"/>
  <c r="D140" i="10" s="1"/>
  <c r="T139" i="10"/>
  <c r="R139" i="10"/>
  <c r="O139" i="10"/>
  <c r="M139" i="10"/>
  <c r="J139" i="10"/>
  <c r="H139" i="10"/>
  <c r="E139" i="10"/>
  <c r="C139" i="10"/>
  <c r="D139" i="10" s="1"/>
  <c r="T138" i="10"/>
  <c r="R138" i="10"/>
  <c r="O138" i="10"/>
  <c r="M138" i="10"/>
  <c r="J138" i="10"/>
  <c r="H138" i="10"/>
  <c r="E138" i="10"/>
  <c r="C138" i="10"/>
  <c r="D138" i="10" s="1"/>
  <c r="U135" i="10"/>
  <c r="P135" i="10"/>
  <c r="N135" i="10"/>
  <c r="K135" i="10"/>
  <c r="I135" i="10"/>
  <c r="F135" i="10"/>
  <c r="D135" i="10"/>
  <c r="D136" i="10" s="1"/>
  <c r="D166" i="10" s="1"/>
  <c r="U134" i="10"/>
  <c r="P134" i="10"/>
  <c r="P179" i="10" s="1"/>
  <c r="K134" i="10"/>
  <c r="K179" i="10" s="1"/>
  <c r="F134" i="10"/>
  <c r="F179" i="10" s="1"/>
  <c r="A134" i="10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S133" i="10"/>
  <c r="N133" i="10"/>
  <c r="N155" i="10" s="1"/>
  <c r="I133" i="10"/>
  <c r="I155" i="10" s="1"/>
  <c r="F133" i="10"/>
  <c r="F155" i="10" s="1"/>
  <c r="R118" i="10"/>
  <c r="S118" i="10" s="1"/>
  <c r="M118" i="10"/>
  <c r="N118" i="10" s="1"/>
  <c r="H118" i="10"/>
  <c r="I118" i="10" s="1"/>
  <c r="C118" i="10"/>
  <c r="D118" i="10" s="1"/>
  <c r="T117" i="10"/>
  <c r="R117" i="10"/>
  <c r="O117" i="10"/>
  <c r="M117" i="10"/>
  <c r="J117" i="10"/>
  <c r="H117" i="10"/>
  <c r="E117" i="10"/>
  <c r="C117" i="10"/>
  <c r="D117" i="10" s="1"/>
  <c r="R116" i="10"/>
  <c r="M116" i="10"/>
  <c r="N116" i="10" s="1"/>
  <c r="I116" i="10"/>
  <c r="D116" i="10"/>
  <c r="R115" i="10"/>
  <c r="M115" i="10"/>
  <c r="D115" i="10"/>
  <c r="T104" i="10"/>
  <c r="U104" i="10" s="1"/>
  <c r="R104" i="10"/>
  <c r="S104" i="10" s="1"/>
  <c r="O104" i="10"/>
  <c r="P104" i="10" s="1"/>
  <c r="M104" i="10"/>
  <c r="N104" i="10" s="1"/>
  <c r="J104" i="10"/>
  <c r="K104" i="10" s="1"/>
  <c r="H104" i="10"/>
  <c r="I104" i="10" s="1"/>
  <c r="E104" i="10"/>
  <c r="F104" i="10" s="1"/>
  <c r="C104" i="10"/>
  <c r="D104" i="10" s="1"/>
  <c r="T99" i="10"/>
  <c r="R99" i="10"/>
  <c r="M99" i="10"/>
  <c r="J99" i="10"/>
  <c r="H99" i="10"/>
  <c r="C99" i="10"/>
  <c r="T98" i="10"/>
  <c r="R98" i="10"/>
  <c r="M98" i="10"/>
  <c r="J98" i="10"/>
  <c r="H98" i="10"/>
  <c r="C98" i="10"/>
  <c r="T94" i="10"/>
  <c r="U94" i="10" s="1"/>
  <c r="R94" i="10"/>
  <c r="S94" i="10" s="1"/>
  <c r="O94" i="10"/>
  <c r="P94" i="10" s="1"/>
  <c r="M94" i="10"/>
  <c r="N94" i="10" s="1"/>
  <c r="J94" i="10"/>
  <c r="K94" i="10" s="1"/>
  <c r="H94" i="10"/>
  <c r="I94" i="10" s="1"/>
  <c r="E94" i="10"/>
  <c r="F94" i="10" s="1"/>
  <c r="C94" i="10"/>
  <c r="D94" i="10" s="1"/>
  <c r="T93" i="10"/>
  <c r="U93" i="10" s="1"/>
  <c r="R93" i="10"/>
  <c r="S93" i="10" s="1"/>
  <c r="O93" i="10"/>
  <c r="P93" i="10" s="1"/>
  <c r="M93" i="10"/>
  <c r="N93" i="10" s="1"/>
  <c r="J93" i="10"/>
  <c r="K93" i="10" s="1"/>
  <c r="H93" i="10"/>
  <c r="I93" i="10" s="1"/>
  <c r="E93" i="10"/>
  <c r="F93" i="10" s="1"/>
  <c r="C93" i="10"/>
  <c r="D93" i="10" s="1"/>
  <c r="R91" i="10"/>
  <c r="M91" i="10"/>
  <c r="H91" i="10"/>
  <c r="C91" i="10"/>
  <c r="D91" i="10" s="1"/>
  <c r="T90" i="10"/>
  <c r="R90" i="10"/>
  <c r="O90" i="10"/>
  <c r="M90" i="10"/>
  <c r="J90" i="10"/>
  <c r="H90" i="10"/>
  <c r="E90" i="10"/>
  <c r="C90" i="10"/>
  <c r="D90" i="10" s="1"/>
  <c r="R89" i="10"/>
  <c r="D89" i="10"/>
  <c r="R88" i="10"/>
  <c r="M88" i="10"/>
  <c r="D88" i="10"/>
  <c r="R87" i="10"/>
  <c r="M87" i="10"/>
  <c r="H87" i="10"/>
  <c r="C87" i="10"/>
  <c r="D87" i="10" s="1"/>
  <c r="T86" i="10"/>
  <c r="R86" i="10"/>
  <c r="O86" i="10"/>
  <c r="M86" i="10"/>
  <c r="J86" i="10"/>
  <c r="H86" i="10"/>
  <c r="E86" i="10"/>
  <c r="C86" i="10"/>
  <c r="D86" i="10" s="1"/>
  <c r="T85" i="10"/>
  <c r="R85" i="10"/>
  <c r="O85" i="10"/>
  <c r="M85" i="10"/>
  <c r="J85" i="10"/>
  <c r="H85" i="10"/>
  <c r="E85" i="10"/>
  <c r="C85" i="10"/>
  <c r="D85" i="10" s="1"/>
  <c r="T83" i="10"/>
  <c r="U83" i="10" s="1"/>
  <c r="R83" i="10"/>
  <c r="S83" i="10" s="1"/>
  <c r="O83" i="10"/>
  <c r="P83" i="10" s="1"/>
  <c r="M83" i="10"/>
  <c r="N83" i="10" s="1"/>
  <c r="J83" i="10"/>
  <c r="K83" i="10" s="1"/>
  <c r="H83" i="10"/>
  <c r="I83" i="10" s="1"/>
  <c r="E83" i="10"/>
  <c r="F83" i="10" s="1"/>
  <c r="C83" i="10"/>
  <c r="D83" i="10" s="1"/>
  <c r="T82" i="10"/>
  <c r="U82" i="10" s="1"/>
  <c r="R82" i="10"/>
  <c r="S82" i="10" s="1"/>
  <c r="O82" i="10"/>
  <c r="P82" i="10" s="1"/>
  <c r="M82" i="10"/>
  <c r="N82" i="10" s="1"/>
  <c r="J82" i="10"/>
  <c r="K82" i="10" s="1"/>
  <c r="H82" i="10"/>
  <c r="I82" i="10" s="1"/>
  <c r="E82" i="10"/>
  <c r="F82" i="10" s="1"/>
  <c r="C82" i="10"/>
  <c r="D82" i="10" s="1"/>
  <c r="T81" i="10"/>
  <c r="U81" i="10" s="1"/>
  <c r="R81" i="10"/>
  <c r="S81" i="10" s="1"/>
  <c r="O81" i="10"/>
  <c r="P81" i="10" s="1"/>
  <c r="M81" i="10"/>
  <c r="N81" i="10" s="1"/>
  <c r="J81" i="10"/>
  <c r="K81" i="10" s="1"/>
  <c r="H81" i="10"/>
  <c r="I81" i="10" s="1"/>
  <c r="E81" i="10"/>
  <c r="F81" i="10" s="1"/>
  <c r="C81" i="10"/>
  <c r="D81" i="10" s="1"/>
  <c r="T77" i="10"/>
  <c r="R77" i="10"/>
  <c r="O77" i="10"/>
  <c r="M77" i="10"/>
  <c r="J77" i="10"/>
  <c r="H77" i="10"/>
  <c r="E77" i="10"/>
  <c r="C77" i="10"/>
  <c r="D77" i="10" s="1"/>
  <c r="T76" i="10"/>
  <c r="R76" i="10"/>
  <c r="O76" i="10"/>
  <c r="M76" i="10"/>
  <c r="J76" i="10"/>
  <c r="H76" i="10"/>
  <c r="E76" i="10"/>
  <c r="C76" i="10"/>
  <c r="D76" i="10" s="1"/>
  <c r="T75" i="10"/>
  <c r="R75" i="10"/>
  <c r="O75" i="10"/>
  <c r="M75" i="10"/>
  <c r="J75" i="10"/>
  <c r="H75" i="10"/>
  <c r="E75" i="10"/>
  <c r="C75" i="10"/>
  <c r="D75" i="10" s="1"/>
  <c r="U72" i="10"/>
  <c r="P72" i="10"/>
  <c r="N72" i="10"/>
  <c r="K72" i="10"/>
  <c r="I72" i="10"/>
  <c r="F72" i="10"/>
  <c r="D72" i="10"/>
  <c r="D73" i="10" s="1"/>
  <c r="D103" i="10" s="1"/>
  <c r="A72" i="10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U71" i="10"/>
  <c r="P71" i="10"/>
  <c r="P116" i="10" s="1"/>
  <c r="K71" i="10"/>
  <c r="K116" i="10" s="1"/>
  <c r="F71" i="10"/>
  <c r="F116" i="10" s="1"/>
  <c r="A71" i="10"/>
  <c r="S70" i="10"/>
  <c r="N70" i="10"/>
  <c r="N92" i="10" s="1"/>
  <c r="I70" i="10"/>
  <c r="I115" i="10" s="1"/>
  <c r="F70" i="10"/>
  <c r="F92" i="10" s="1"/>
  <c r="D26" i="10"/>
  <c r="D25" i="10"/>
  <c r="R53" i="10"/>
  <c r="R52" i="10"/>
  <c r="I53" i="10"/>
  <c r="M53" i="10"/>
  <c r="N53" i="10" s="1"/>
  <c r="D53" i="10"/>
  <c r="M25" i="10"/>
  <c r="R26" i="10"/>
  <c r="R25" i="10"/>
  <c r="M52" i="10"/>
  <c r="R55" i="10"/>
  <c r="S55" i="10" s="1"/>
  <c r="T54" i="10"/>
  <c r="R54" i="10"/>
  <c r="T41" i="10"/>
  <c r="U41" i="10" s="1"/>
  <c r="R41" i="10"/>
  <c r="S41" i="10" s="1"/>
  <c r="T36" i="10"/>
  <c r="R36" i="10"/>
  <c r="R35" i="10"/>
  <c r="T31" i="10"/>
  <c r="U31" i="10" s="1"/>
  <c r="R31" i="10"/>
  <c r="S31" i="10" s="1"/>
  <c r="T30" i="10"/>
  <c r="U30" i="10" s="1"/>
  <c r="R30" i="10"/>
  <c r="S30" i="10" s="1"/>
  <c r="R28" i="10"/>
  <c r="T27" i="10"/>
  <c r="R27" i="10"/>
  <c r="R24" i="10"/>
  <c r="T23" i="10"/>
  <c r="R23" i="10"/>
  <c r="T22" i="10"/>
  <c r="R22" i="10"/>
  <c r="T20" i="10"/>
  <c r="U20" i="10" s="1"/>
  <c r="R20" i="10"/>
  <c r="S20" i="10" s="1"/>
  <c r="T19" i="10"/>
  <c r="U19" i="10" s="1"/>
  <c r="R19" i="10"/>
  <c r="S19" i="10" s="1"/>
  <c r="T18" i="10"/>
  <c r="U18" i="10" s="1"/>
  <c r="R18" i="10"/>
  <c r="S18" i="10" s="1"/>
  <c r="M55" i="10"/>
  <c r="N55" i="10" s="1"/>
  <c r="O54" i="10"/>
  <c r="M54" i="10"/>
  <c r="O41" i="10"/>
  <c r="P41" i="10" s="1"/>
  <c r="M41" i="10"/>
  <c r="N41" i="10" s="1"/>
  <c r="O36" i="10"/>
  <c r="M36" i="10"/>
  <c r="M35" i="10"/>
  <c r="O31" i="10"/>
  <c r="P31" i="10" s="1"/>
  <c r="M31" i="10"/>
  <c r="N31" i="10" s="1"/>
  <c r="O30" i="10"/>
  <c r="P30" i="10" s="1"/>
  <c r="M30" i="10"/>
  <c r="N30" i="10" s="1"/>
  <c r="M28" i="10"/>
  <c r="O27" i="10"/>
  <c r="M27" i="10"/>
  <c r="M24" i="10"/>
  <c r="O23" i="10"/>
  <c r="M23" i="10"/>
  <c r="O22" i="10"/>
  <c r="M22" i="10"/>
  <c r="O20" i="10"/>
  <c r="P20" i="10" s="1"/>
  <c r="M20" i="10"/>
  <c r="N20" i="10" s="1"/>
  <c r="O19" i="10"/>
  <c r="P19" i="10" s="1"/>
  <c r="M19" i="10"/>
  <c r="N19" i="10" s="1"/>
  <c r="O18" i="10"/>
  <c r="P18" i="10" s="1"/>
  <c r="M18" i="10"/>
  <c r="N18" i="10" s="1"/>
  <c r="H55" i="10"/>
  <c r="I55" i="10" s="1"/>
  <c r="J54" i="10"/>
  <c r="H54" i="10"/>
  <c r="J41" i="10"/>
  <c r="K41" i="10" s="1"/>
  <c r="H41" i="10"/>
  <c r="I41" i="10" s="1"/>
  <c r="J36" i="10"/>
  <c r="H36" i="10"/>
  <c r="H35" i="10"/>
  <c r="J31" i="10"/>
  <c r="K31" i="10" s="1"/>
  <c r="H31" i="10"/>
  <c r="I31" i="10" s="1"/>
  <c r="J30" i="10"/>
  <c r="K30" i="10" s="1"/>
  <c r="H30" i="10"/>
  <c r="I30" i="10" s="1"/>
  <c r="J28" i="10"/>
  <c r="H28" i="10"/>
  <c r="J27" i="10"/>
  <c r="H27" i="10"/>
  <c r="H24" i="10"/>
  <c r="J23" i="10"/>
  <c r="H23" i="10"/>
  <c r="J22" i="10"/>
  <c r="H22" i="10"/>
  <c r="J20" i="10"/>
  <c r="K20" i="10" s="1"/>
  <c r="H20" i="10"/>
  <c r="I20" i="10" s="1"/>
  <c r="J19" i="10"/>
  <c r="K19" i="10" s="1"/>
  <c r="H19" i="10"/>
  <c r="I19" i="10" s="1"/>
  <c r="J18" i="10"/>
  <c r="K18" i="10" s="1"/>
  <c r="H18" i="10"/>
  <c r="I18" i="10" s="1"/>
  <c r="E54" i="10"/>
  <c r="E35" i="10"/>
  <c r="E31" i="10"/>
  <c r="E30" i="10"/>
  <c r="E27" i="10"/>
  <c r="E23" i="10"/>
  <c r="E22" i="10"/>
  <c r="E20" i="10"/>
  <c r="E19" i="10"/>
  <c r="E18" i="10"/>
  <c r="C55" i="10"/>
  <c r="D55" i="10" s="1"/>
  <c r="C27" i="10"/>
  <c r="D27" i="10" s="1"/>
  <c r="C28" i="10"/>
  <c r="D28" i="10" s="1"/>
  <c r="C22" i="10"/>
  <c r="D22" i="10" s="1"/>
  <c r="C19" i="10"/>
  <c r="F6" i="3"/>
  <c r="N257" i="11" s="1"/>
  <c r="E6" i="3"/>
  <c r="S133" i="12" s="1"/>
  <c r="D6" i="3"/>
  <c r="I133" i="12" s="1"/>
  <c r="C6" i="3"/>
  <c r="D257" i="11" s="1"/>
  <c r="D258" i="11" s="1"/>
  <c r="D288" i="11" s="1"/>
  <c r="N9" i="10"/>
  <c r="I9" i="10"/>
  <c r="D9" i="10"/>
  <c r="Q18" i="4"/>
  <c r="P18" i="4"/>
  <c r="O18" i="4"/>
  <c r="N18" i="4"/>
  <c r="M18" i="4"/>
  <c r="J37" i="20" s="1"/>
  <c r="K37" i="20" s="1"/>
  <c r="L18" i="4"/>
  <c r="E36" i="12" s="1"/>
  <c r="K18" i="4"/>
  <c r="J18" i="4"/>
  <c r="T477" i="10" s="1"/>
  <c r="Q17" i="4"/>
  <c r="P17" i="4"/>
  <c r="O17" i="4"/>
  <c r="N17" i="4"/>
  <c r="M17" i="4"/>
  <c r="E36" i="20" s="1"/>
  <c r="L17" i="4"/>
  <c r="K17" i="4"/>
  <c r="J17" i="4"/>
  <c r="T287" i="10" s="1"/>
  <c r="Q16" i="4"/>
  <c r="E53" i="16" s="1"/>
  <c r="F53" i="16" s="1"/>
  <c r="P16" i="4"/>
  <c r="O16" i="4"/>
  <c r="N16" i="4"/>
  <c r="E55" i="20"/>
  <c r="F55" i="20" s="1"/>
  <c r="L16" i="4"/>
  <c r="J54" i="12" s="1"/>
  <c r="K16" i="4"/>
  <c r="J16" i="4"/>
  <c r="E496" i="10" s="1"/>
  <c r="E28" i="16"/>
  <c r="F28" i="16" s="1"/>
  <c r="J29" i="20"/>
  <c r="K29" i="20" s="1"/>
  <c r="O90" i="12"/>
  <c r="E406" i="10"/>
  <c r="Q9" i="4"/>
  <c r="E24" i="16" s="1"/>
  <c r="F24" i="16" s="1"/>
  <c r="P9" i="4"/>
  <c r="O9" i="4"/>
  <c r="N9" i="4"/>
  <c r="M9" i="4"/>
  <c r="J25" i="20" s="1"/>
  <c r="K25" i="20" s="1"/>
  <c r="L9" i="4"/>
  <c r="J148" i="12" s="1"/>
  <c r="K9" i="4"/>
  <c r="J9" i="4"/>
  <c r="J465" i="10" s="1"/>
  <c r="Q8" i="4"/>
  <c r="P14" i="4"/>
  <c r="O14" i="4"/>
  <c r="N14" i="4"/>
  <c r="M14" i="4"/>
  <c r="L14" i="4"/>
  <c r="K14" i="4"/>
  <c r="J14" i="4"/>
  <c r="K5" i="4"/>
  <c r="J5" i="4"/>
  <c r="P8" i="4"/>
  <c r="O8" i="4"/>
  <c r="N8" i="4"/>
  <c r="M8" i="4"/>
  <c r="L8" i="4"/>
  <c r="K8" i="4"/>
  <c r="J8" i="4"/>
  <c r="D28" i="3"/>
  <c r="B30" i="3"/>
  <c r="B29" i="3"/>
  <c r="B28" i="3"/>
  <c r="N27" i="12" l="1"/>
  <c r="I27" i="12"/>
  <c r="I51" i="12"/>
  <c r="N8" i="12"/>
  <c r="F147" i="12"/>
  <c r="F149" i="12"/>
  <c r="F177" i="12"/>
  <c r="I53" i="12"/>
  <c r="N132" i="12"/>
  <c r="F176" i="12"/>
  <c r="I24" i="12"/>
  <c r="N24" i="12"/>
  <c r="N30" i="12"/>
  <c r="N35" i="12"/>
  <c r="F216" i="12"/>
  <c r="I29" i="12"/>
  <c r="C210" i="10"/>
  <c r="D210" i="10" s="1"/>
  <c r="D254" i="10" s="1"/>
  <c r="S86" i="11"/>
  <c r="D393" i="10"/>
  <c r="N454" i="10"/>
  <c r="N464" i="10"/>
  <c r="F152" i="10"/>
  <c r="P448" i="10"/>
  <c r="P470" i="10" s="1"/>
  <c r="N493" i="10"/>
  <c r="F407" i="10"/>
  <c r="S155" i="10"/>
  <c r="I470" i="10"/>
  <c r="I262" i="10"/>
  <c r="I292" i="10" s="1"/>
  <c r="S454" i="10"/>
  <c r="I463" i="10"/>
  <c r="N465" i="10"/>
  <c r="S493" i="10"/>
  <c r="S281" i="10"/>
  <c r="S195" i="11"/>
  <c r="S196" i="11" s="1"/>
  <c r="S222" i="11" s="1"/>
  <c r="S257" i="11"/>
  <c r="S258" i="11" s="1"/>
  <c r="S387" i="10"/>
  <c r="S388" i="10" s="1"/>
  <c r="S71" i="11"/>
  <c r="S72" i="11" s="1"/>
  <c r="S102" i="11" s="1"/>
  <c r="D71" i="12"/>
  <c r="D72" i="12" s="1"/>
  <c r="N71" i="12"/>
  <c r="I195" i="12"/>
  <c r="I196" i="12" s="1"/>
  <c r="S195" i="12"/>
  <c r="I71" i="11"/>
  <c r="I72" i="11" s="1"/>
  <c r="I102" i="11" s="1"/>
  <c r="D133" i="11"/>
  <c r="D134" i="11" s="1"/>
  <c r="D159" i="11" s="1"/>
  <c r="N133" i="11"/>
  <c r="N134" i="11" s="1"/>
  <c r="I195" i="11"/>
  <c r="I196" i="11" s="1"/>
  <c r="I221" i="11" s="1"/>
  <c r="I257" i="11"/>
  <c r="I258" i="11" s="1"/>
  <c r="D133" i="12"/>
  <c r="D134" i="12" s="1"/>
  <c r="D164" i="12" s="1"/>
  <c r="D167" i="12" s="1"/>
  <c r="N133" i="12"/>
  <c r="I71" i="12"/>
  <c r="I72" i="12" s="1"/>
  <c r="S71" i="12"/>
  <c r="D195" i="12"/>
  <c r="D196" i="12" s="1"/>
  <c r="D226" i="12" s="1"/>
  <c r="D229" i="12" s="1"/>
  <c r="N195" i="12"/>
  <c r="S72" i="10"/>
  <c r="S73" i="10" s="1"/>
  <c r="S135" i="10"/>
  <c r="S136" i="10" s="1"/>
  <c r="S198" i="10"/>
  <c r="S199" i="10" s="1"/>
  <c r="S261" i="10"/>
  <c r="S262" i="10" s="1"/>
  <c r="S324" i="10"/>
  <c r="S325" i="10" s="1"/>
  <c r="S450" i="10"/>
  <c r="S451" i="10" s="1"/>
  <c r="D71" i="11"/>
  <c r="D72" i="11" s="1"/>
  <c r="D97" i="11" s="1"/>
  <c r="N71" i="11"/>
  <c r="N72" i="11" s="1"/>
  <c r="N102" i="11" s="1"/>
  <c r="I133" i="11"/>
  <c r="I134" i="11" s="1"/>
  <c r="S133" i="11"/>
  <c r="S134" i="11" s="1"/>
  <c r="D195" i="11"/>
  <c r="D196" i="11" s="1"/>
  <c r="D226" i="11" s="1"/>
  <c r="D229" i="11" s="1"/>
  <c r="N195" i="11"/>
  <c r="N196" i="11" s="1"/>
  <c r="N221" i="11" s="1"/>
  <c r="T244" i="10"/>
  <c r="J53" i="13"/>
  <c r="K53" i="13" s="1"/>
  <c r="O53" i="13"/>
  <c r="P53" i="13" s="1"/>
  <c r="E53" i="13"/>
  <c r="F53" i="13" s="1"/>
  <c r="T53" i="13"/>
  <c r="U53" i="13" s="1"/>
  <c r="J55" i="10"/>
  <c r="J118" i="10"/>
  <c r="K118" i="10" s="1"/>
  <c r="O370" i="10"/>
  <c r="J496" i="10"/>
  <c r="T53" i="14"/>
  <c r="U53" i="14" s="1"/>
  <c r="O53" i="14"/>
  <c r="P53" i="14" s="1"/>
  <c r="J53" i="14"/>
  <c r="K53" i="14" s="1"/>
  <c r="E53" i="14"/>
  <c r="F53" i="14" s="1"/>
  <c r="O55" i="10"/>
  <c r="O244" i="10"/>
  <c r="O307" i="10"/>
  <c r="O54" i="15"/>
  <c r="P54" i="15" s="1"/>
  <c r="J54" i="15"/>
  <c r="K54" i="15" s="1"/>
  <c r="E54" i="15"/>
  <c r="F54" i="15" s="1"/>
  <c r="T54" i="15"/>
  <c r="U54" i="15" s="1"/>
  <c r="E55" i="10"/>
  <c r="T55" i="10"/>
  <c r="O118" i="10"/>
  <c r="E181" i="10"/>
  <c r="F181" i="10" s="1"/>
  <c r="T181" i="10"/>
  <c r="T307" i="10"/>
  <c r="U307" i="10" s="1"/>
  <c r="T370" i="10"/>
  <c r="J24" i="10"/>
  <c r="E402" i="10"/>
  <c r="F402" i="10" s="1"/>
  <c r="N76" i="10"/>
  <c r="S92" i="10"/>
  <c r="I92" i="10"/>
  <c r="N86" i="10"/>
  <c r="O28" i="15"/>
  <c r="P28" i="15" s="1"/>
  <c r="P64" i="15" s="1"/>
  <c r="Q64" i="15" s="1"/>
  <c r="T28" i="15"/>
  <c r="U28" i="15" s="1"/>
  <c r="U64" i="15" s="1"/>
  <c r="V64" i="15" s="1"/>
  <c r="J28" i="15"/>
  <c r="K28" i="15" s="1"/>
  <c r="K64" i="15" s="1"/>
  <c r="L64" i="15" s="1"/>
  <c r="E28" i="15"/>
  <c r="F28" i="15" s="1"/>
  <c r="F64" i="15" s="1"/>
  <c r="O28" i="13"/>
  <c r="P28" i="13" s="1"/>
  <c r="E28" i="13"/>
  <c r="F28" i="13" s="1"/>
  <c r="J28" i="13"/>
  <c r="K28" i="13" s="1"/>
  <c r="T28" i="13"/>
  <c r="U28" i="13" s="1"/>
  <c r="T28" i="14"/>
  <c r="U28" i="14" s="1"/>
  <c r="J28" i="14"/>
  <c r="K28" i="14" s="1"/>
  <c r="O28" i="14"/>
  <c r="P28" i="14" s="1"/>
  <c r="E28" i="14"/>
  <c r="F28" i="14" s="1"/>
  <c r="O24" i="15"/>
  <c r="P24" i="15" s="1"/>
  <c r="J24" i="15"/>
  <c r="K24" i="15" s="1"/>
  <c r="T24" i="15"/>
  <c r="U24" i="15" s="1"/>
  <c r="E24" i="15"/>
  <c r="F24" i="15" s="1"/>
  <c r="J24" i="13"/>
  <c r="K24" i="13" s="1"/>
  <c r="O24" i="13"/>
  <c r="P24" i="13" s="1"/>
  <c r="E24" i="13"/>
  <c r="T24" i="13"/>
  <c r="U24" i="13" s="1"/>
  <c r="F63" i="16"/>
  <c r="T24" i="14"/>
  <c r="U24" i="14" s="1"/>
  <c r="O24" i="14"/>
  <c r="P24" i="14" s="1"/>
  <c r="J24" i="14"/>
  <c r="K24" i="14" s="1"/>
  <c r="E24" i="14"/>
  <c r="F24" i="14" s="1"/>
  <c r="K38" i="20"/>
  <c r="E24" i="10"/>
  <c r="T87" i="10"/>
  <c r="T150" i="10"/>
  <c r="T213" i="10"/>
  <c r="T276" i="10"/>
  <c r="T339" i="10"/>
  <c r="O24" i="10"/>
  <c r="J87" i="10"/>
  <c r="J150" i="10"/>
  <c r="J213" i="10"/>
  <c r="J276" i="10"/>
  <c r="J339" i="10"/>
  <c r="O402" i="10"/>
  <c r="T465" i="10"/>
  <c r="T24" i="10"/>
  <c r="O154" i="10"/>
  <c r="E280" i="10"/>
  <c r="F280" i="10" s="1"/>
  <c r="O343" i="10"/>
  <c r="O469" i="10"/>
  <c r="P469" i="10" s="1"/>
  <c r="T28" i="10"/>
  <c r="O91" i="10"/>
  <c r="E154" i="10"/>
  <c r="F154" i="10" s="1"/>
  <c r="O217" i="10"/>
  <c r="E343" i="10"/>
  <c r="F343" i="10" s="1"/>
  <c r="E469" i="10"/>
  <c r="F469" i="10" s="1"/>
  <c r="O28" i="10"/>
  <c r="E91" i="10"/>
  <c r="F91" i="10" s="1"/>
  <c r="E217" i="10"/>
  <c r="F217" i="10" s="1"/>
  <c r="J406" i="10"/>
  <c r="A217" i="12"/>
  <c r="A218" i="12" s="1"/>
  <c r="A219" i="12" s="1"/>
  <c r="A220" i="12" s="1"/>
  <c r="A221" i="12" s="1"/>
  <c r="A222" i="12" s="1"/>
  <c r="A223" i="12" s="1"/>
  <c r="A224" i="12" s="1"/>
  <c r="A225" i="12" s="1"/>
  <c r="A156" i="12"/>
  <c r="A157" i="12" s="1"/>
  <c r="A158" i="12" s="1"/>
  <c r="A159" i="12" s="1"/>
  <c r="A160" i="12" s="1"/>
  <c r="A161" i="12" s="1"/>
  <c r="A162" i="12" s="1"/>
  <c r="A163" i="12" s="1"/>
  <c r="A94" i="12"/>
  <c r="A95" i="12" s="1"/>
  <c r="A96" i="12" s="1"/>
  <c r="A97" i="12" s="1"/>
  <c r="A98" i="12" s="1"/>
  <c r="A99" i="12" s="1"/>
  <c r="A100" i="12" s="1"/>
  <c r="A101" i="12" s="1"/>
  <c r="D139" i="12"/>
  <c r="D161" i="12"/>
  <c r="D223" i="12"/>
  <c r="F262" i="11"/>
  <c r="S198" i="11"/>
  <c r="N146" i="11"/>
  <c r="D291" i="11"/>
  <c r="P198" i="11"/>
  <c r="F198" i="11"/>
  <c r="I147" i="11"/>
  <c r="D201" i="11"/>
  <c r="A473" i="10"/>
  <c r="A474" i="10" s="1"/>
  <c r="A475" i="10" s="1"/>
  <c r="A476" i="10" s="1"/>
  <c r="A477" i="10" s="1"/>
  <c r="A478" i="10" s="1"/>
  <c r="A479" i="10" s="1"/>
  <c r="A480" i="10" s="1"/>
  <c r="A410" i="10"/>
  <c r="A411" i="10" s="1"/>
  <c r="A412" i="10" s="1"/>
  <c r="A413" i="10" s="1"/>
  <c r="A414" i="10" s="1"/>
  <c r="A415" i="10" s="1"/>
  <c r="A416" i="10" s="1"/>
  <c r="A417" i="10" s="1"/>
  <c r="N90" i="10"/>
  <c r="A344" i="10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281" i="10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18" i="10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N211" i="10"/>
  <c r="N391" i="10"/>
  <c r="D288" i="10"/>
  <c r="S455" i="10"/>
  <c r="A155" i="10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N453" i="10"/>
  <c r="I148" i="10"/>
  <c r="S215" i="10"/>
  <c r="I265" i="10"/>
  <c r="A94" i="10"/>
  <c r="A95" i="10" s="1"/>
  <c r="A96" i="10" s="1"/>
  <c r="A97" i="10" s="1"/>
  <c r="A98" i="10" s="1"/>
  <c r="A99" i="10" s="1"/>
  <c r="A100" i="10" s="1"/>
  <c r="A101" i="10" s="1"/>
  <c r="A102" i="10" s="1"/>
  <c r="I402" i="10"/>
  <c r="D267" i="10"/>
  <c r="I327" i="10"/>
  <c r="O272" i="11"/>
  <c r="E272" i="11"/>
  <c r="F272" i="11" s="1"/>
  <c r="O148" i="11"/>
  <c r="E148" i="11"/>
  <c r="F148" i="11" s="1"/>
  <c r="O24" i="11"/>
  <c r="E24" i="11"/>
  <c r="O210" i="11"/>
  <c r="P210" i="11" s="1"/>
  <c r="E210" i="11"/>
  <c r="F210" i="11" s="1"/>
  <c r="O86" i="11"/>
  <c r="E86" i="11"/>
  <c r="F86" i="11" s="1"/>
  <c r="T272" i="11"/>
  <c r="U272" i="11" s="1"/>
  <c r="J148" i="11"/>
  <c r="K148" i="11" s="1"/>
  <c r="J86" i="11"/>
  <c r="T24" i="11"/>
  <c r="J24" i="11"/>
  <c r="T148" i="11"/>
  <c r="U148" i="11" s="1"/>
  <c r="T86" i="11"/>
  <c r="J210" i="11"/>
  <c r="K210" i="11" s="1"/>
  <c r="T276" i="11"/>
  <c r="J276" i="11"/>
  <c r="T214" i="11"/>
  <c r="J214" i="11"/>
  <c r="K214" i="11" s="1"/>
  <c r="T152" i="11"/>
  <c r="U152" i="11" s="1"/>
  <c r="J152" i="11"/>
  <c r="K152" i="11" s="1"/>
  <c r="O90" i="11"/>
  <c r="P90" i="11" s="1"/>
  <c r="E90" i="11"/>
  <c r="F90" i="11" s="1"/>
  <c r="O28" i="11"/>
  <c r="E276" i="11"/>
  <c r="F276" i="11" s="1"/>
  <c r="O214" i="11"/>
  <c r="P214" i="11" s="1"/>
  <c r="T28" i="11"/>
  <c r="J28" i="11"/>
  <c r="E28" i="11"/>
  <c r="O152" i="11"/>
  <c r="T90" i="11"/>
  <c r="O276" i="11"/>
  <c r="E152" i="11"/>
  <c r="F152" i="11" s="1"/>
  <c r="J90" i="11"/>
  <c r="O283" i="11"/>
  <c r="E283" i="11"/>
  <c r="O221" i="11"/>
  <c r="E221" i="11"/>
  <c r="T159" i="11"/>
  <c r="J159" i="11"/>
  <c r="T35" i="11"/>
  <c r="J35" i="11"/>
  <c r="T97" i="11"/>
  <c r="J97" i="11"/>
  <c r="T283" i="11"/>
  <c r="T221" i="11"/>
  <c r="O159" i="11"/>
  <c r="O97" i="11"/>
  <c r="E35" i="11"/>
  <c r="O284" i="11"/>
  <c r="E284" i="11"/>
  <c r="O222" i="11"/>
  <c r="E222" i="11"/>
  <c r="T160" i="11"/>
  <c r="J160" i="11"/>
  <c r="O36" i="11"/>
  <c r="T98" i="11"/>
  <c r="J98" i="11"/>
  <c r="E36" i="11"/>
  <c r="T222" i="11"/>
  <c r="O160" i="11"/>
  <c r="O98" i="11"/>
  <c r="J284" i="11"/>
  <c r="J222" i="11"/>
  <c r="E160" i="11"/>
  <c r="E98" i="11"/>
  <c r="T36" i="11"/>
  <c r="J36" i="11"/>
  <c r="T284" i="11"/>
  <c r="D126" i="10"/>
  <c r="T210" i="11"/>
  <c r="U210" i="11" s="1"/>
  <c r="E214" i="11"/>
  <c r="F214" i="11" s="1"/>
  <c r="T210" i="12"/>
  <c r="J210" i="12"/>
  <c r="E24" i="12"/>
  <c r="O148" i="12"/>
  <c r="E148" i="12"/>
  <c r="F148" i="12" s="1"/>
  <c r="O86" i="12"/>
  <c r="E86" i="12"/>
  <c r="F86" i="12" s="1"/>
  <c r="O24" i="12"/>
  <c r="T148" i="12"/>
  <c r="J86" i="12"/>
  <c r="K86" i="12" s="1"/>
  <c r="J24" i="12"/>
  <c r="E210" i="12"/>
  <c r="F210" i="12" s="1"/>
  <c r="T86" i="12"/>
  <c r="O210" i="12"/>
  <c r="O214" i="12"/>
  <c r="E214" i="12"/>
  <c r="F214" i="12" s="1"/>
  <c r="T152" i="12"/>
  <c r="J152" i="12"/>
  <c r="T90" i="12"/>
  <c r="J90" i="12"/>
  <c r="K90" i="12" s="1"/>
  <c r="O28" i="12"/>
  <c r="J28" i="12"/>
  <c r="O152" i="12"/>
  <c r="E152" i="12"/>
  <c r="F152" i="12" s="1"/>
  <c r="J214" i="12"/>
  <c r="T214" i="12"/>
  <c r="E90" i="12"/>
  <c r="F90" i="12" s="1"/>
  <c r="E54" i="12"/>
  <c r="O240" i="12"/>
  <c r="E240" i="12"/>
  <c r="F240" i="12" s="1"/>
  <c r="T178" i="12"/>
  <c r="J178" i="12"/>
  <c r="T116" i="12"/>
  <c r="J116" i="12"/>
  <c r="K116" i="12" s="1"/>
  <c r="O54" i="12"/>
  <c r="J240" i="12"/>
  <c r="E178" i="12"/>
  <c r="F178" i="12" s="1"/>
  <c r="T54" i="12"/>
  <c r="O116" i="12"/>
  <c r="T240" i="12"/>
  <c r="O178" i="12"/>
  <c r="E116" i="12"/>
  <c r="F116" i="12" s="1"/>
  <c r="O159" i="12"/>
  <c r="P159" i="12" s="1"/>
  <c r="E159" i="12"/>
  <c r="F159" i="12" s="1"/>
  <c r="T221" i="12"/>
  <c r="J221" i="12"/>
  <c r="O97" i="12"/>
  <c r="E97" i="12"/>
  <c r="F97" i="12" s="1"/>
  <c r="T35" i="12"/>
  <c r="O221" i="12"/>
  <c r="T159" i="12"/>
  <c r="E35" i="12"/>
  <c r="J97" i="12"/>
  <c r="K97" i="12" s="1"/>
  <c r="O35" i="12"/>
  <c r="T97" i="12"/>
  <c r="J35" i="12"/>
  <c r="O98" i="12"/>
  <c r="E98" i="12"/>
  <c r="F98" i="12" s="1"/>
  <c r="T222" i="12"/>
  <c r="J222" i="12"/>
  <c r="T160" i="12"/>
  <c r="J160" i="12"/>
  <c r="O36" i="12"/>
  <c r="J36" i="12"/>
  <c r="T98" i="12"/>
  <c r="T36" i="12"/>
  <c r="O222" i="12"/>
  <c r="O160" i="12"/>
  <c r="E222" i="12"/>
  <c r="F222" i="12" s="1"/>
  <c r="E160" i="12"/>
  <c r="F160" i="12" s="1"/>
  <c r="O35" i="11"/>
  <c r="E97" i="11"/>
  <c r="E159" i="11"/>
  <c r="J272" i="11"/>
  <c r="J283" i="11"/>
  <c r="E28" i="12"/>
  <c r="T24" i="12"/>
  <c r="T28" i="12"/>
  <c r="E25" i="20"/>
  <c r="F25" i="20" s="1"/>
  <c r="E28" i="10"/>
  <c r="E36" i="10"/>
  <c r="J35" i="10"/>
  <c r="O35" i="10"/>
  <c r="T35" i="10"/>
  <c r="D99" i="10"/>
  <c r="E87" i="10"/>
  <c r="F87" i="10" s="1"/>
  <c r="O87" i="10"/>
  <c r="J91" i="10"/>
  <c r="T91" i="10"/>
  <c r="E98" i="10"/>
  <c r="O98" i="10"/>
  <c r="E99" i="10"/>
  <c r="O99" i="10"/>
  <c r="E118" i="10"/>
  <c r="F118" i="10" s="1"/>
  <c r="N153" i="10"/>
  <c r="E150" i="10"/>
  <c r="F150" i="10" s="1"/>
  <c r="O150" i="10"/>
  <c r="O181" i="10"/>
  <c r="E213" i="10"/>
  <c r="F213" i="10" s="1"/>
  <c r="O213" i="10"/>
  <c r="J217" i="10"/>
  <c r="T217" i="10"/>
  <c r="J224" i="10"/>
  <c r="T224" i="10"/>
  <c r="J225" i="10"/>
  <c r="T225" i="10"/>
  <c r="J244" i="10"/>
  <c r="E276" i="10"/>
  <c r="F276" i="10" s="1"/>
  <c r="O276" i="10"/>
  <c r="J280" i="10"/>
  <c r="T280" i="10"/>
  <c r="J287" i="10"/>
  <c r="J288" i="10"/>
  <c r="T288" i="10"/>
  <c r="J307" i="10"/>
  <c r="J370" i="10"/>
  <c r="T414" i="10"/>
  <c r="J433" i="10"/>
  <c r="E37" i="20"/>
  <c r="O465" i="10"/>
  <c r="P465" i="10" s="1"/>
  <c r="E465" i="10"/>
  <c r="F465" i="10" s="1"/>
  <c r="T469" i="10"/>
  <c r="J469" i="10"/>
  <c r="O406" i="10"/>
  <c r="O496" i="10"/>
  <c r="P496" i="10" s="1"/>
  <c r="O433" i="10"/>
  <c r="T496" i="10"/>
  <c r="T433" i="10"/>
  <c r="U433" i="10" s="1"/>
  <c r="O476" i="10"/>
  <c r="E476" i="10"/>
  <c r="O413" i="10"/>
  <c r="E413" i="10"/>
  <c r="O477" i="10"/>
  <c r="E477" i="10"/>
  <c r="O414" i="10"/>
  <c r="E414" i="10"/>
  <c r="T118" i="10"/>
  <c r="J154" i="10"/>
  <c r="T154" i="10"/>
  <c r="J161" i="10"/>
  <c r="T161" i="10"/>
  <c r="J162" i="10"/>
  <c r="T162" i="10"/>
  <c r="J181" i="10"/>
  <c r="K181" i="10" s="1"/>
  <c r="E244" i="10"/>
  <c r="F244" i="10" s="1"/>
  <c r="N274" i="10"/>
  <c r="E307" i="10"/>
  <c r="F307" i="10" s="1"/>
  <c r="E339" i="10"/>
  <c r="F339" i="10" s="1"/>
  <c r="O339" i="10"/>
  <c r="J343" i="10"/>
  <c r="T343" i="10"/>
  <c r="J350" i="10"/>
  <c r="T350" i="10"/>
  <c r="J351" i="10"/>
  <c r="T351" i="10"/>
  <c r="E370" i="10"/>
  <c r="F370" i="10" s="1"/>
  <c r="J402" i="10"/>
  <c r="T402" i="10"/>
  <c r="T406" i="10"/>
  <c r="J414" i="10"/>
  <c r="E433" i="10"/>
  <c r="F433" i="10" s="1"/>
  <c r="J477" i="10"/>
  <c r="E29" i="20"/>
  <c r="F29" i="20" s="1"/>
  <c r="P464" i="10"/>
  <c r="N86" i="11"/>
  <c r="F217" i="12"/>
  <c r="K65" i="20"/>
  <c r="L65" i="20" s="1"/>
  <c r="N208" i="11"/>
  <c r="I159" i="12"/>
  <c r="I15" i="20"/>
  <c r="H21" i="20" s="1"/>
  <c r="I38" i="20"/>
  <c r="K15" i="20"/>
  <c r="J21" i="20" s="1"/>
  <c r="F199" i="12"/>
  <c r="D201" i="12"/>
  <c r="I151" i="12"/>
  <c r="I155" i="12"/>
  <c r="N159" i="12"/>
  <c r="I175" i="12"/>
  <c r="F154" i="12"/>
  <c r="D188" i="12"/>
  <c r="N160" i="12"/>
  <c r="K132" i="12"/>
  <c r="K155" i="12" s="1"/>
  <c r="I147" i="12"/>
  <c r="F151" i="12"/>
  <c r="I160" i="12"/>
  <c r="I178" i="12"/>
  <c r="N131" i="12"/>
  <c r="I138" i="12"/>
  <c r="I134" i="12"/>
  <c r="F137" i="12"/>
  <c r="K131" i="12"/>
  <c r="K166" i="12" s="1"/>
  <c r="F136" i="12"/>
  <c r="N70" i="12"/>
  <c r="N91" i="12" s="1"/>
  <c r="K89" i="12"/>
  <c r="I84" i="12"/>
  <c r="I85" i="12"/>
  <c r="I90" i="12"/>
  <c r="D126" i="12"/>
  <c r="I93" i="12"/>
  <c r="K98" i="12"/>
  <c r="I116" i="12"/>
  <c r="F75" i="12"/>
  <c r="K76" i="12"/>
  <c r="K69" i="12"/>
  <c r="D77" i="12"/>
  <c r="N69" i="12"/>
  <c r="N104" i="12" s="1"/>
  <c r="I198" i="12"/>
  <c r="I228" i="12"/>
  <c r="I200" i="12"/>
  <c r="I214" i="12"/>
  <c r="I212" i="12"/>
  <c r="I211" i="12"/>
  <c r="I239" i="12"/>
  <c r="I237" i="12"/>
  <c r="I208" i="12"/>
  <c r="I217" i="12"/>
  <c r="I221" i="12"/>
  <c r="K193" i="12"/>
  <c r="K194" i="12"/>
  <c r="K215" i="12" s="1"/>
  <c r="D250" i="12"/>
  <c r="I210" i="12"/>
  <c r="I222" i="12"/>
  <c r="N193" i="12"/>
  <c r="N194" i="12"/>
  <c r="F209" i="12"/>
  <c r="N209" i="12"/>
  <c r="F213" i="12"/>
  <c r="N221" i="12"/>
  <c r="I238" i="12"/>
  <c r="F239" i="12"/>
  <c r="I240" i="12"/>
  <c r="I209" i="12"/>
  <c r="F200" i="12"/>
  <c r="F198" i="12"/>
  <c r="F196" i="12"/>
  <c r="F226" i="12" s="1"/>
  <c r="F238" i="12"/>
  <c r="F211" i="12"/>
  <c r="F221" i="12"/>
  <c r="I199" i="12"/>
  <c r="I213" i="12"/>
  <c r="I216" i="12"/>
  <c r="F237" i="12"/>
  <c r="N222" i="12"/>
  <c r="N213" i="12"/>
  <c r="K149" i="12"/>
  <c r="K147" i="12"/>
  <c r="N137" i="12"/>
  <c r="P131" i="12"/>
  <c r="N177" i="12"/>
  <c r="N175" i="12"/>
  <c r="N178" i="12"/>
  <c r="N155" i="12"/>
  <c r="N146" i="12"/>
  <c r="N176" i="12"/>
  <c r="P132" i="12"/>
  <c r="P153" i="12" s="1"/>
  <c r="F167" i="12"/>
  <c r="N147" i="12"/>
  <c r="F175" i="12"/>
  <c r="F150" i="12"/>
  <c r="I136" i="12"/>
  <c r="F138" i="12"/>
  <c r="I148" i="12"/>
  <c r="I150" i="12"/>
  <c r="I152" i="12"/>
  <c r="N154" i="12"/>
  <c r="F155" i="12"/>
  <c r="I177" i="12"/>
  <c r="I176" i="12"/>
  <c r="I149" i="12"/>
  <c r="I137" i="12"/>
  <c r="I146" i="12"/>
  <c r="K151" i="12"/>
  <c r="I154" i="12"/>
  <c r="N98" i="12"/>
  <c r="N89" i="12"/>
  <c r="N97" i="12"/>
  <c r="N87" i="12"/>
  <c r="N86" i="12"/>
  <c r="N88" i="12"/>
  <c r="P70" i="12"/>
  <c r="P91" i="12" s="1"/>
  <c r="N90" i="12"/>
  <c r="N84" i="12"/>
  <c r="N93" i="12"/>
  <c r="N116" i="12"/>
  <c r="F113" i="12"/>
  <c r="F88" i="12"/>
  <c r="F115" i="12"/>
  <c r="F114" i="12"/>
  <c r="F92" i="12"/>
  <c r="F87" i="12"/>
  <c r="F85" i="12"/>
  <c r="I98" i="12"/>
  <c r="I89" i="12"/>
  <c r="I113" i="12"/>
  <c r="I97" i="12"/>
  <c r="I88" i="12"/>
  <c r="I86" i="12"/>
  <c r="I75" i="12"/>
  <c r="I77" i="12" s="1"/>
  <c r="I87" i="12"/>
  <c r="F89" i="12"/>
  <c r="F76" i="12"/>
  <c r="N92" i="12"/>
  <c r="N115" i="12"/>
  <c r="K114" i="12"/>
  <c r="K87" i="12"/>
  <c r="K115" i="12"/>
  <c r="K113" i="12"/>
  <c r="K92" i="12"/>
  <c r="K88" i="12"/>
  <c r="K85" i="12"/>
  <c r="F72" i="12"/>
  <c r="F102" i="12" s="1"/>
  <c r="F105" i="12" s="1"/>
  <c r="F74" i="12"/>
  <c r="K74" i="12"/>
  <c r="N85" i="12"/>
  <c r="I92" i="12"/>
  <c r="K93" i="12"/>
  <c r="I114" i="12"/>
  <c r="I115" i="12"/>
  <c r="S7" i="12"/>
  <c r="N42" i="12"/>
  <c r="N12" i="12"/>
  <c r="N14" i="12"/>
  <c r="N51" i="12"/>
  <c r="N54" i="12"/>
  <c r="S13" i="12"/>
  <c r="N13" i="12"/>
  <c r="N23" i="12"/>
  <c r="N25" i="12"/>
  <c r="N28" i="12"/>
  <c r="N31" i="12"/>
  <c r="N36" i="12"/>
  <c r="N52" i="12"/>
  <c r="S8" i="12"/>
  <c r="I13" i="12"/>
  <c r="I15" i="12" s="1"/>
  <c r="I23" i="12"/>
  <c r="I25" i="12"/>
  <c r="I28" i="12"/>
  <c r="I31" i="12"/>
  <c r="I36" i="12"/>
  <c r="I37" i="12" s="1"/>
  <c r="N53" i="12"/>
  <c r="S12" i="12"/>
  <c r="S14" i="12"/>
  <c r="S27" i="12"/>
  <c r="S30" i="12"/>
  <c r="S260" i="11"/>
  <c r="F261" i="11"/>
  <c r="F275" i="11"/>
  <c r="D263" i="11"/>
  <c r="I275" i="11"/>
  <c r="F278" i="11"/>
  <c r="S299" i="11"/>
  <c r="I301" i="11"/>
  <c r="P302" i="11"/>
  <c r="I270" i="11"/>
  <c r="S274" i="11"/>
  <c r="S276" i="11"/>
  <c r="I302" i="11"/>
  <c r="S302" i="11"/>
  <c r="P255" i="11"/>
  <c r="P278" i="11" s="1"/>
  <c r="S271" i="11"/>
  <c r="N273" i="11"/>
  <c r="N300" i="11"/>
  <c r="F216" i="11"/>
  <c r="P216" i="11"/>
  <c r="I199" i="11"/>
  <c r="S208" i="11"/>
  <c r="F209" i="11"/>
  <c r="F211" i="11"/>
  <c r="I216" i="11"/>
  <c r="S216" i="11"/>
  <c r="K193" i="11"/>
  <c r="U193" i="11"/>
  <c r="U200" i="11" s="1"/>
  <c r="I210" i="11"/>
  <c r="S210" i="11"/>
  <c r="I240" i="11"/>
  <c r="S240" i="11"/>
  <c r="S199" i="11"/>
  <c r="P211" i="11"/>
  <c r="S212" i="11"/>
  <c r="I213" i="11"/>
  <c r="N214" i="11"/>
  <c r="I138" i="11"/>
  <c r="N147" i="11"/>
  <c r="F134" i="11"/>
  <c r="F164" i="11" s="1"/>
  <c r="N137" i="11"/>
  <c r="I146" i="11"/>
  <c r="D139" i="11"/>
  <c r="I137" i="11"/>
  <c r="S147" i="11"/>
  <c r="I148" i="11"/>
  <c r="N155" i="11"/>
  <c r="N92" i="11"/>
  <c r="N93" i="11"/>
  <c r="N113" i="11"/>
  <c r="N74" i="11"/>
  <c r="A280" i="11"/>
  <c r="A281" i="11" s="1"/>
  <c r="A282" i="11" s="1"/>
  <c r="A283" i="11" s="1"/>
  <c r="A284" i="11" s="1"/>
  <c r="A285" i="11" s="1"/>
  <c r="A286" i="11" s="1"/>
  <c r="A287" i="11" s="1"/>
  <c r="D283" i="11"/>
  <c r="P273" i="11"/>
  <c r="F299" i="11"/>
  <c r="F290" i="11"/>
  <c r="F274" i="11"/>
  <c r="F300" i="11"/>
  <c r="F260" i="11"/>
  <c r="F258" i="11"/>
  <c r="S262" i="11"/>
  <c r="S290" i="11"/>
  <c r="S301" i="11"/>
  <c r="S300" i="11"/>
  <c r="S279" i="11"/>
  <c r="S261" i="11"/>
  <c r="U255" i="11"/>
  <c r="U301" i="11" s="1"/>
  <c r="I260" i="11"/>
  <c r="F273" i="11"/>
  <c r="K279" i="11"/>
  <c r="P300" i="11"/>
  <c r="P299" i="11"/>
  <c r="P260" i="11"/>
  <c r="P258" i="11"/>
  <c r="P288" i="11" s="1"/>
  <c r="I300" i="11"/>
  <c r="I290" i="11"/>
  <c r="I262" i="11"/>
  <c r="I274" i="11"/>
  <c r="I273" i="11"/>
  <c r="I261" i="11"/>
  <c r="K255" i="11"/>
  <c r="D310" i="11"/>
  <c r="S270" i="11"/>
  <c r="F271" i="11"/>
  <c r="S272" i="11"/>
  <c r="S275" i="11"/>
  <c r="S278" i="11"/>
  <c r="D284" i="11"/>
  <c r="P301" i="11"/>
  <c r="N258" i="11"/>
  <c r="N288" i="11" s="1"/>
  <c r="I271" i="11"/>
  <c r="N272" i="11"/>
  <c r="S273" i="11"/>
  <c r="I276" i="11"/>
  <c r="N278" i="11"/>
  <c r="F279" i="11"/>
  <c r="N299" i="11"/>
  <c r="F301" i="11"/>
  <c r="K301" i="11"/>
  <c r="K302" i="11"/>
  <c r="N290" i="11"/>
  <c r="N274" i="11"/>
  <c r="N262" i="11"/>
  <c r="N263" i="11" s="1"/>
  <c r="I272" i="11"/>
  <c r="K275" i="11"/>
  <c r="I278" i="11"/>
  <c r="N279" i="11"/>
  <c r="U279" i="11"/>
  <c r="N301" i="11"/>
  <c r="A218" i="1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K211" i="11"/>
  <c r="K228" i="11"/>
  <c r="K209" i="11"/>
  <c r="K200" i="11"/>
  <c r="K196" i="11"/>
  <c r="K221" i="11" s="1"/>
  <c r="K238" i="11"/>
  <c r="K212" i="11"/>
  <c r="K199" i="11"/>
  <c r="K198" i="11"/>
  <c r="U212" i="11"/>
  <c r="U196" i="11"/>
  <c r="U216" i="11"/>
  <c r="U228" i="11"/>
  <c r="U209" i="11"/>
  <c r="K216" i="11"/>
  <c r="K239" i="11"/>
  <c r="K217" i="11"/>
  <c r="K240" i="11"/>
  <c r="K237" i="11"/>
  <c r="N228" i="11"/>
  <c r="N212" i="11"/>
  <c r="F196" i="11"/>
  <c r="F226" i="11" s="1"/>
  <c r="P196" i="11"/>
  <c r="I200" i="11"/>
  <c r="N200" i="11"/>
  <c r="S200" i="11"/>
  <c r="I209" i="11"/>
  <c r="N210" i="11"/>
  <c r="I211" i="11"/>
  <c r="S211" i="11"/>
  <c r="I212" i="11"/>
  <c r="P213" i="11"/>
  <c r="I214" i="11"/>
  <c r="N216" i="11"/>
  <c r="F217" i="11"/>
  <c r="S217" i="11"/>
  <c r="N237" i="11"/>
  <c r="S238" i="11"/>
  <c r="F239" i="11"/>
  <c r="S239" i="11"/>
  <c r="F240" i="11"/>
  <c r="F237" i="11"/>
  <c r="F228" i="11"/>
  <c r="F212" i="11"/>
  <c r="F238" i="11"/>
  <c r="P228" i="11"/>
  <c r="P212" i="11"/>
  <c r="P238" i="11"/>
  <c r="F199" i="11"/>
  <c r="P199" i="11"/>
  <c r="D248" i="11"/>
  <c r="P209" i="11"/>
  <c r="K213" i="11"/>
  <c r="U217" i="11"/>
  <c r="I228" i="11"/>
  <c r="P237" i="11"/>
  <c r="N239" i="11"/>
  <c r="N240" i="11"/>
  <c r="U240" i="11"/>
  <c r="I198" i="11"/>
  <c r="N198" i="11"/>
  <c r="F200" i="11"/>
  <c r="P200" i="11"/>
  <c r="S209" i="11"/>
  <c r="N211" i="11"/>
  <c r="F213" i="11"/>
  <c r="S214" i="11"/>
  <c r="I217" i="11"/>
  <c r="P217" i="11"/>
  <c r="I237" i="11"/>
  <c r="S237" i="11"/>
  <c r="N238" i="11"/>
  <c r="I239" i="11"/>
  <c r="P239" i="11"/>
  <c r="P240" i="11"/>
  <c r="A156" i="11"/>
  <c r="A157" i="11" s="1"/>
  <c r="A158" i="11" s="1"/>
  <c r="A159" i="11" s="1"/>
  <c r="A160" i="11" s="1"/>
  <c r="A161" i="11" s="1"/>
  <c r="A162" i="11" s="1"/>
  <c r="A163" i="11" s="1"/>
  <c r="K176" i="11"/>
  <c r="K149" i="11"/>
  <c r="U177" i="11"/>
  <c r="U178" i="11"/>
  <c r="I177" i="11"/>
  <c r="I175" i="11"/>
  <c r="I166" i="11"/>
  <c r="I150" i="11"/>
  <c r="I176" i="11"/>
  <c r="S177" i="11"/>
  <c r="S176" i="11"/>
  <c r="S166" i="11"/>
  <c r="K134" i="11"/>
  <c r="K164" i="11" s="1"/>
  <c r="U134" i="11"/>
  <c r="U164" i="11" s="1"/>
  <c r="I136" i="11"/>
  <c r="N136" i="11"/>
  <c r="S136" i="11"/>
  <c r="S139" i="11" s="1"/>
  <c r="F138" i="11"/>
  <c r="K138" i="11"/>
  <c r="U138" i="11"/>
  <c r="U147" i="11"/>
  <c r="N148" i="11"/>
  <c r="N149" i="11"/>
  <c r="I151" i="11"/>
  <c r="N152" i="11"/>
  <c r="I154" i="11"/>
  <c r="U154" i="11"/>
  <c r="K155" i="11"/>
  <c r="U155" i="11"/>
  <c r="S175" i="11"/>
  <c r="F178" i="11"/>
  <c r="S178" i="11"/>
  <c r="U149" i="11"/>
  <c r="U175" i="11"/>
  <c r="U150" i="11"/>
  <c r="N177" i="11"/>
  <c r="N166" i="11"/>
  <c r="N150" i="11"/>
  <c r="K136" i="11"/>
  <c r="U136" i="11"/>
  <c r="N138" i="11"/>
  <c r="D186" i="11"/>
  <c r="K147" i="11"/>
  <c r="S149" i="11"/>
  <c r="F151" i="11"/>
  <c r="S151" i="11"/>
  <c r="I152" i="11"/>
  <c r="S152" i="11"/>
  <c r="K154" i="11"/>
  <c r="S154" i="11"/>
  <c r="F155" i="11"/>
  <c r="U166" i="11"/>
  <c r="K175" i="11"/>
  <c r="N176" i="11"/>
  <c r="I178" i="11"/>
  <c r="K150" i="11"/>
  <c r="K151" i="11"/>
  <c r="K166" i="11"/>
  <c r="K177" i="11"/>
  <c r="F149" i="11"/>
  <c r="F175" i="11"/>
  <c r="F166" i="11"/>
  <c r="F150" i="11"/>
  <c r="F176" i="11"/>
  <c r="P131" i="11"/>
  <c r="F137" i="11"/>
  <c r="K137" i="11"/>
  <c r="U137" i="11"/>
  <c r="S146" i="11"/>
  <c r="F147" i="11"/>
  <c r="S148" i="11"/>
  <c r="I149" i="11"/>
  <c r="S150" i="11"/>
  <c r="N151" i="11"/>
  <c r="U151" i="11"/>
  <c r="F154" i="11"/>
  <c r="N154" i="11"/>
  <c r="I155" i="11"/>
  <c r="S155" i="11"/>
  <c r="N175" i="11"/>
  <c r="F177" i="11"/>
  <c r="P177" i="11"/>
  <c r="K178" i="11"/>
  <c r="A94" i="11"/>
  <c r="A95" i="11" s="1"/>
  <c r="A96" i="11" s="1"/>
  <c r="A97" i="11" s="1"/>
  <c r="A98" i="11" s="1"/>
  <c r="A99" i="11" s="1"/>
  <c r="A100" i="11" s="1"/>
  <c r="A101" i="11" s="1"/>
  <c r="F113" i="11"/>
  <c r="F104" i="11"/>
  <c r="F114" i="11"/>
  <c r="F88" i="11"/>
  <c r="F87" i="11"/>
  <c r="F75" i="11"/>
  <c r="F74" i="11"/>
  <c r="F92" i="11"/>
  <c r="I114" i="11"/>
  <c r="I115" i="11"/>
  <c r="I113" i="11"/>
  <c r="I75" i="11"/>
  <c r="K69" i="11"/>
  <c r="I104" i="11"/>
  <c r="I93" i="11"/>
  <c r="I92" i="11"/>
  <c r="I86" i="11"/>
  <c r="I76" i="11"/>
  <c r="F72" i="11"/>
  <c r="F102" i="11" s="1"/>
  <c r="I74" i="11"/>
  <c r="F85" i="11"/>
  <c r="I87" i="11"/>
  <c r="I88" i="11"/>
  <c r="D77" i="11"/>
  <c r="F76" i="11"/>
  <c r="F89" i="11"/>
  <c r="F93" i="11"/>
  <c r="S87" i="11"/>
  <c r="S75" i="11"/>
  <c r="U69" i="11"/>
  <c r="U115" i="11" s="1"/>
  <c r="S114" i="11"/>
  <c r="S104" i="11"/>
  <c r="S115" i="11"/>
  <c r="S76" i="11"/>
  <c r="S74" i="11"/>
  <c r="S88" i="11"/>
  <c r="S92" i="11"/>
  <c r="S93" i="11"/>
  <c r="I84" i="11"/>
  <c r="I89" i="11"/>
  <c r="N104" i="11"/>
  <c r="N88" i="11"/>
  <c r="N114" i="11"/>
  <c r="N75" i="11"/>
  <c r="N76" i="11"/>
  <c r="D124" i="11"/>
  <c r="I85" i="11"/>
  <c r="P85" i="11"/>
  <c r="N87" i="11"/>
  <c r="I90" i="11"/>
  <c r="F116" i="11"/>
  <c r="U116" i="11"/>
  <c r="P69" i="11"/>
  <c r="P115" i="11" s="1"/>
  <c r="S84" i="11"/>
  <c r="S85" i="11"/>
  <c r="S89" i="11"/>
  <c r="S90" i="11"/>
  <c r="F115" i="11"/>
  <c r="N115" i="11"/>
  <c r="I116" i="11"/>
  <c r="S113" i="11"/>
  <c r="P116" i="11"/>
  <c r="P466" i="10"/>
  <c r="F493" i="10"/>
  <c r="S467" i="10"/>
  <c r="F468" i="10"/>
  <c r="P468" i="10"/>
  <c r="I495" i="10"/>
  <c r="P495" i="10"/>
  <c r="K448" i="10"/>
  <c r="K470" i="10" s="1"/>
  <c r="U448" i="10"/>
  <c r="U470" i="10" s="1"/>
  <c r="I451" i="10"/>
  <c r="I454" i="10"/>
  <c r="S463" i="10"/>
  <c r="F464" i="10"/>
  <c r="D504" i="10"/>
  <c r="I465" i="10"/>
  <c r="S465" i="10"/>
  <c r="F466" i="10"/>
  <c r="S466" i="10"/>
  <c r="P493" i="10"/>
  <c r="S494" i="10"/>
  <c r="S495" i="10"/>
  <c r="F496" i="10"/>
  <c r="N451" i="10"/>
  <c r="N463" i="10"/>
  <c r="N466" i="10"/>
  <c r="I468" i="10"/>
  <c r="N468" i="10"/>
  <c r="S468" i="10"/>
  <c r="N402" i="10"/>
  <c r="N390" i="10"/>
  <c r="N405" i="10"/>
  <c r="N388" i="10"/>
  <c r="N418" i="10" s="1"/>
  <c r="F392" i="10"/>
  <c r="F401" i="10"/>
  <c r="F405" i="10"/>
  <c r="F325" i="10"/>
  <c r="F327" i="10"/>
  <c r="F329" i="10"/>
  <c r="F337" i="10"/>
  <c r="F338" i="10"/>
  <c r="F341" i="10"/>
  <c r="D330" i="10"/>
  <c r="S266" i="10"/>
  <c r="I274" i="10"/>
  <c r="N275" i="10"/>
  <c r="S278" i="10"/>
  <c r="S304" i="10"/>
  <c r="K259" i="10"/>
  <c r="K281" i="10" s="1"/>
  <c r="U259" i="10"/>
  <c r="U281" i="10" s="1"/>
  <c r="N266" i="10"/>
  <c r="I279" i="10"/>
  <c r="I304" i="10"/>
  <c r="I266" i="10"/>
  <c r="S274" i="10"/>
  <c r="S279" i="10"/>
  <c r="I280" i="10"/>
  <c r="S280" i="10"/>
  <c r="S305" i="10"/>
  <c r="I306" i="10"/>
  <c r="S306" i="10"/>
  <c r="P259" i="10"/>
  <c r="K306" i="10"/>
  <c r="U306" i="10"/>
  <c r="S201" i="10"/>
  <c r="F211" i="10"/>
  <c r="F212" i="10"/>
  <c r="F215" i="10"/>
  <c r="F199" i="10"/>
  <c r="F201" i="10"/>
  <c r="F203" i="10"/>
  <c r="N178" i="10"/>
  <c r="I139" i="10"/>
  <c r="S152" i="10"/>
  <c r="I154" i="10"/>
  <c r="K133" i="10"/>
  <c r="K152" i="10" s="1"/>
  <c r="S154" i="10"/>
  <c r="U133" i="10"/>
  <c r="I136" i="10"/>
  <c r="I166" i="10" s="1"/>
  <c r="N136" i="10"/>
  <c r="N166" i="10" s="1"/>
  <c r="S139" i="10"/>
  <c r="S148" i="10"/>
  <c r="N154" i="10"/>
  <c r="P133" i="10"/>
  <c r="N139" i="10"/>
  <c r="N148" i="10"/>
  <c r="N151" i="10"/>
  <c r="K70" i="10"/>
  <c r="K92" i="10" s="1"/>
  <c r="U70" i="10"/>
  <c r="U92" i="10" s="1"/>
  <c r="I73" i="10"/>
  <c r="N88" i="10"/>
  <c r="D98" i="10"/>
  <c r="I76" i="10"/>
  <c r="I87" i="10"/>
  <c r="D107" i="10"/>
  <c r="N73" i="10"/>
  <c r="S87" i="10"/>
  <c r="S89" i="10"/>
  <c r="P70" i="10"/>
  <c r="P92" i="10" s="1"/>
  <c r="S76" i="10"/>
  <c r="K86" i="10"/>
  <c r="U86" i="10"/>
  <c r="N87" i="10"/>
  <c r="N91" i="10"/>
  <c r="N115" i="10"/>
  <c r="K453" i="10"/>
  <c r="U466" i="10"/>
  <c r="U493" i="10"/>
  <c r="U451" i="10"/>
  <c r="U481" i="10" s="1"/>
  <c r="D456" i="10"/>
  <c r="F454" i="10"/>
  <c r="P454" i="10"/>
  <c r="F463" i="10"/>
  <c r="K463" i="10"/>
  <c r="P463" i="10"/>
  <c r="D476" i="10"/>
  <c r="D477" i="10"/>
  <c r="F453" i="10"/>
  <c r="F451" i="10"/>
  <c r="F481" i="10" s="1"/>
  <c r="F455" i="10"/>
  <c r="P453" i="10"/>
  <c r="P451" i="10"/>
  <c r="P481" i="10" s="1"/>
  <c r="P467" i="10"/>
  <c r="P455" i="10"/>
  <c r="D485" i="10"/>
  <c r="F495" i="10"/>
  <c r="I453" i="10"/>
  <c r="S453" i="10"/>
  <c r="I464" i="10"/>
  <c r="I466" i="10"/>
  <c r="I469" i="10"/>
  <c r="N467" i="10"/>
  <c r="I455" i="10"/>
  <c r="N455" i="10"/>
  <c r="S464" i="10"/>
  <c r="I467" i="10"/>
  <c r="S469" i="10"/>
  <c r="N495" i="10"/>
  <c r="D422" i="10"/>
  <c r="S432" i="10"/>
  <c r="S431" i="10"/>
  <c r="K385" i="10"/>
  <c r="K407" i="10" s="1"/>
  <c r="U385" i="10"/>
  <c r="U407" i="10" s="1"/>
  <c r="I391" i="10"/>
  <c r="S391" i="10"/>
  <c r="S400" i="10"/>
  <c r="I405" i="10"/>
  <c r="S430" i="10"/>
  <c r="U432" i="10"/>
  <c r="I432" i="10"/>
  <c r="I430" i="10"/>
  <c r="I403" i="10"/>
  <c r="I404" i="10"/>
  <c r="D441" i="10"/>
  <c r="S403" i="10"/>
  <c r="I406" i="10"/>
  <c r="S406" i="10"/>
  <c r="N432" i="10"/>
  <c r="N404" i="10"/>
  <c r="F388" i="10"/>
  <c r="F418" i="10" s="1"/>
  <c r="F390" i="10"/>
  <c r="I392" i="10"/>
  <c r="N392" i="10"/>
  <c r="S392" i="10"/>
  <c r="F400" i="10"/>
  <c r="N400" i="10"/>
  <c r="S401" i="10"/>
  <c r="N403" i="10"/>
  <c r="F404" i="10"/>
  <c r="N406" i="10"/>
  <c r="I390" i="10"/>
  <c r="S390" i="10"/>
  <c r="I401" i="10"/>
  <c r="S404" i="10"/>
  <c r="D414" i="10"/>
  <c r="F430" i="10"/>
  <c r="F403" i="10"/>
  <c r="P385" i="10"/>
  <c r="I388" i="10"/>
  <c r="F391" i="10"/>
  <c r="I400" i="10"/>
  <c r="N401" i="10"/>
  <c r="S402" i="10"/>
  <c r="S405" i="10"/>
  <c r="F406" i="10"/>
  <c r="D413" i="10"/>
  <c r="N430" i="10"/>
  <c r="F432" i="10"/>
  <c r="N341" i="10"/>
  <c r="N339" i="10"/>
  <c r="N328" i="10"/>
  <c r="N325" i="10"/>
  <c r="N355" i="10" s="1"/>
  <c r="N342" i="10"/>
  <c r="P322" i="10"/>
  <c r="N329" i="10"/>
  <c r="I341" i="10"/>
  <c r="I340" i="10"/>
  <c r="I339" i="10"/>
  <c r="I328" i="10"/>
  <c r="K322" i="10"/>
  <c r="K344" i="10" s="1"/>
  <c r="I367" i="10"/>
  <c r="I342" i="10"/>
  <c r="I325" i="10"/>
  <c r="I329" i="10"/>
  <c r="D359" i="10"/>
  <c r="D351" i="10"/>
  <c r="D378" i="10"/>
  <c r="I337" i="10"/>
  <c r="N367" i="10"/>
  <c r="S340" i="10"/>
  <c r="S339" i="10"/>
  <c r="S328" i="10"/>
  <c r="U322" i="10"/>
  <c r="U344" i="10" s="1"/>
  <c r="S367" i="10"/>
  <c r="S342" i="10"/>
  <c r="S329" i="10"/>
  <c r="N327" i="10"/>
  <c r="S337" i="10"/>
  <c r="K369" i="10"/>
  <c r="U369" i="10"/>
  <c r="N337" i="10"/>
  <c r="S341" i="10"/>
  <c r="I343" i="10"/>
  <c r="S343" i="10"/>
  <c r="U338" i="10"/>
  <c r="N340" i="10"/>
  <c r="N343" i="10"/>
  <c r="F369" i="10"/>
  <c r="F367" i="10"/>
  <c r="F340" i="10"/>
  <c r="F328" i="10"/>
  <c r="N338" i="10"/>
  <c r="S368" i="10"/>
  <c r="I369" i="10"/>
  <c r="S369" i="10"/>
  <c r="I338" i="10"/>
  <c r="S338" i="10"/>
  <c r="F342" i="10"/>
  <c r="D350" i="10"/>
  <c r="N369" i="10"/>
  <c r="F304" i="10"/>
  <c r="F277" i="10"/>
  <c r="F279" i="10"/>
  <c r="F266" i="10"/>
  <c r="F274" i="10"/>
  <c r="P279" i="10"/>
  <c r="P278" i="10"/>
  <c r="P262" i="10"/>
  <c r="P292" i="10" s="1"/>
  <c r="F264" i="10"/>
  <c r="F278" i="10"/>
  <c r="F262" i="10"/>
  <c r="P277" i="10"/>
  <c r="N278" i="10"/>
  <c r="N276" i="10"/>
  <c r="N264" i="10"/>
  <c r="N265" i="10"/>
  <c r="N262" i="10"/>
  <c r="N292" i="10" s="1"/>
  <c r="P264" i="10"/>
  <c r="F265" i="10"/>
  <c r="D315" i="10"/>
  <c r="F275" i="10"/>
  <c r="P275" i="10"/>
  <c r="N279" i="10"/>
  <c r="K304" i="10"/>
  <c r="K277" i="10"/>
  <c r="U278" i="10"/>
  <c r="S265" i="10"/>
  <c r="K274" i="10"/>
  <c r="K275" i="10"/>
  <c r="N277" i="10"/>
  <c r="N280" i="10"/>
  <c r="F306" i="10"/>
  <c r="P306" i="10"/>
  <c r="N304" i="10"/>
  <c r="I278" i="10"/>
  <c r="K262" i="10"/>
  <c r="K292" i="10" s="1"/>
  <c r="I264" i="10"/>
  <c r="S264" i="10"/>
  <c r="K266" i="10"/>
  <c r="I275" i="10"/>
  <c r="S275" i="10"/>
  <c r="I276" i="10"/>
  <c r="S276" i="10"/>
  <c r="I277" i="10"/>
  <c r="S277" i="10"/>
  <c r="K278" i="10"/>
  <c r="K279" i="10"/>
  <c r="U279" i="10"/>
  <c r="D287" i="10"/>
  <c r="D296" i="10"/>
  <c r="N306" i="10"/>
  <c r="N201" i="10"/>
  <c r="I215" i="10"/>
  <c r="I214" i="10"/>
  <c r="I213" i="10"/>
  <c r="I199" i="10"/>
  <c r="I241" i="10"/>
  <c r="I216" i="10"/>
  <c r="I202" i="10"/>
  <c r="K196" i="10"/>
  <c r="K218" i="10" s="1"/>
  <c r="D233" i="10"/>
  <c r="D225" i="10"/>
  <c r="I203" i="10"/>
  <c r="N203" i="10"/>
  <c r="S203" i="10"/>
  <c r="D252" i="10"/>
  <c r="I211" i="10"/>
  <c r="S211" i="10"/>
  <c r="I217" i="10"/>
  <c r="S217" i="10"/>
  <c r="N241" i="10"/>
  <c r="N215" i="10"/>
  <c r="N213" i="10"/>
  <c r="P196" i="10"/>
  <c r="P218" i="10" s="1"/>
  <c r="N216" i="10"/>
  <c r="N202" i="10"/>
  <c r="N199" i="10"/>
  <c r="N214" i="10"/>
  <c r="S214" i="10"/>
  <c r="S213" i="10"/>
  <c r="S241" i="10"/>
  <c r="S216" i="10"/>
  <c r="S202" i="10"/>
  <c r="U196" i="10"/>
  <c r="U218" i="10" s="1"/>
  <c r="N217" i="10"/>
  <c r="P243" i="10"/>
  <c r="N212" i="10"/>
  <c r="S242" i="10"/>
  <c r="I243" i="10"/>
  <c r="S243" i="10"/>
  <c r="F241" i="10"/>
  <c r="F214" i="10"/>
  <c r="F202" i="10"/>
  <c r="I212" i="10"/>
  <c r="S212" i="10"/>
  <c r="F216" i="10"/>
  <c r="D224" i="10"/>
  <c r="N243" i="10"/>
  <c r="F178" i="10"/>
  <c r="F151" i="10"/>
  <c r="F153" i="10"/>
  <c r="F138" i="10"/>
  <c r="F136" i="10"/>
  <c r="F166" i="10" s="1"/>
  <c r="F140" i="10"/>
  <c r="K178" i="10"/>
  <c r="K140" i="10"/>
  <c r="D141" i="10"/>
  <c r="F139" i="10"/>
  <c r="K139" i="10"/>
  <c r="D189" i="10"/>
  <c r="F149" i="10"/>
  <c r="P149" i="10"/>
  <c r="P153" i="10"/>
  <c r="P136" i="10"/>
  <c r="F148" i="10"/>
  <c r="D170" i="10"/>
  <c r="D162" i="10"/>
  <c r="F180" i="10"/>
  <c r="I152" i="10"/>
  <c r="I138" i="10"/>
  <c r="N138" i="10"/>
  <c r="S138" i="10"/>
  <c r="N149" i="10"/>
  <c r="I153" i="10"/>
  <c r="S153" i="10"/>
  <c r="I178" i="10"/>
  <c r="S178" i="10"/>
  <c r="S179" i="10"/>
  <c r="I180" i="10"/>
  <c r="S180" i="10"/>
  <c r="N152" i="10"/>
  <c r="I140" i="10"/>
  <c r="N140" i="10"/>
  <c r="S140" i="10"/>
  <c r="I149" i="10"/>
  <c r="S149" i="10"/>
  <c r="I150" i="10"/>
  <c r="N150" i="10"/>
  <c r="S150" i="10"/>
  <c r="I151" i="10"/>
  <c r="S151" i="10"/>
  <c r="D161" i="10"/>
  <c r="N180" i="10"/>
  <c r="F75" i="10"/>
  <c r="F73" i="10"/>
  <c r="F103" i="10" s="1"/>
  <c r="F117" i="10"/>
  <c r="F89" i="10"/>
  <c r="F115" i="10"/>
  <c r="F77" i="10"/>
  <c r="F85" i="10"/>
  <c r="F86" i="10"/>
  <c r="F88" i="10"/>
  <c r="F90" i="10"/>
  <c r="P115" i="10"/>
  <c r="D78" i="10"/>
  <c r="F76" i="10"/>
  <c r="K73" i="10"/>
  <c r="I75" i="10"/>
  <c r="N75" i="10"/>
  <c r="S75" i="10"/>
  <c r="I86" i="10"/>
  <c r="I88" i="10"/>
  <c r="I91" i="10"/>
  <c r="S115" i="10"/>
  <c r="S116" i="10"/>
  <c r="S117" i="10"/>
  <c r="U89" i="10"/>
  <c r="I85" i="10"/>
  <c r="N85" i="10"/>
  <c r="S85" i="10"/>
  <c r="S88" i="10"/>
  <c r="I90" i="10"/>
  <c r="S90" i="10"/>
  <c r="N117" i="10"/>
  <c r="N89" i="10"/>
  <c r="I77" i="10"/>
  <c r="N77" i="10"/>
  <c r="S77" i="10"/>
  <c r="S86" i="10"/>
  <c r="U88" i="10"/>
  <c r="I89" i="10"/>
  <c r="S91" i="10"/>
  <c r="I117" i="10"/>
  <c r="N134" i="12" l="1"/>
  <c r="N164" i="12" s="1"/>
  <c r="N167" i="12" s="1"/>
  <c r="S29" i="12"/>
  <c r="E26" i="19"/>
  <c r="S36" i="12"/>
  <c r="S37" i="12" s="1"/>
  <c r="S26" i="12"/>
  <c r="N136" i="12"/>
  <c r="K134" i="12"/>
  <c r="K164" i="12" s="1"/>
  <c r="K167" i="12" s="1"/>
  <c r="N148" i="12"/>
  <c r="N153" i="12"/>
  <c r="N166" i="12"/>
  <c r="K176" i="12"/>
  <c r="K153" i="12"/>
  <c r="S54" i="12"/>
  <c r="S24" i="12"/>
  <c r="S31" i="12"/>
  <c r="P69" i="12"/>
  <c r="P72" i="12" s="1"/>
  <c r="P102" i="12" s="1"/>
  <c r="N138" i="12"/>
  <c r="N139" i="12" s="1"/>
  <c r="S131" i="12"/>
  <c r="S35" i="12"/>
  <c r="S22" i="12"/>
  <c r="N37" i="12"/>
  <c r="S28" i="12"/>
  <c r="S42" i="12"/>
  <c r="D26" i="19"/>
  <c r="S70" i="12"/>
  <c r="S114" i="12" s="1"/>
  <c r="N113" i="12"/>
  <c r="N114" i="12"/>
  <c r="K159" i="12"/>
  <c r="P151" i="12"/>
  <c r="K137" i="12"/>
  <c r="S132" i="12"/>
  <c r="N150" i="12"/>
  <c r="K136" i="12"/>
  <c r="K138" i="12"/>
  <c r="N216" i="12"/>
  <c r="N215" i="12"/>
  <c r="N151" i="12"/>
  <c r="N149" i="12"/>
  <c r="N152" i="12"/>
  <c r="K178" i="12"/>
  <c r="N26" i="12"/>
  <c r="N29" i="12"/>
  <c r="N22" i="12"/>
  <c r="C145" i="12"/>
  <c r="D145" i="12" s="1"/>
  <c r="D186" i="12" s="1"/>
  <c r="P148" i="12"/>
  <c r="C207" i="12"/>
  <c r="C83" i="12"/>
  <c r="D83" i="12" s="1"/>
  <c r="D124" i="12" s="1"/>
  <c r="D221" i="11"/>
  <c r="R145" i="11"/>
  <c r="C207" i="11"/>
  <c r="D207" i="11" s="1"/>
  <c r="D218" i="11" s="1"/>
  <c r="C83" i="11"/>
  <c r="D83" i="11" s="1"/>
  <c r="M269" i="11"/>
  <c r="N269" i="11" s="1"/>
  <c r="C269" i="11"/>
  <c r="D269" i="11" s="1"/>
  <c r="D280" i="11" s="1"/>
  <c r="A231" i="11"/>
  <c r="A232" i="11" s="1"/>
  <c r="A233" i="11" s="1"/>
  <c r="A234" i="11" s="1"/>
  <c r="A235" i="11" s="1"/>
  <c r="A236" i="11" s="1"/>
  <c r="A237" i="11" s="1"/>
  <c r="A238" i="11" s="1"/>
  <c r="A239" i="11" s="1"/>
  <c r="A240" i="11" s="1"/>
  <c r="A244" i="11" s="1"/>
  <c r="A245" i="11" s="1"/>
  <c r="A247" i="11" s="1"/>
  <c r="A248" i="11" s="1"/>
  <c r="A249" i="11" s="1"/>
  <c r="A250" i="11" s="1"/>
  <c r="A251" i="11" s="1"/>
  <c r="C145" i="11"/>
  <c r="D145" i="11" s="1"/>
  <c r="C399" i="10"/>
  <c r="D399" i="10" s="1"/>
  <c r="D410" i="10" s="1"/>
  <c r="C273" i="10"/>
  <c r="D273" i="10" s="1"/>
  <c r="D317" i="10" s="1"/>
  <c r="C336" i="10"/>
  <c r="D336" i="10" s="1"/>
  <c r="D380" i="10" s="1"/>
  <c r="C84" i="10"/>
  <c r="D84" i="10" s="1"/>
  <c r="C147" i="10"/>
  <c r="D147" i="10" s="1"/>
  <c r="C462" i="10"/>
  <c r="D462" i="10" s="1"/>
  <c r="L38" i="20"/>
  <c r="L39" i="20" s="1"/>
  <c r="I161" i="12"/>
  <c r="D207" i="12"/>
  <c r="D248" i="12" s="1"/>
  <c r="I226" i="12"/>
  <c r="I229" i="12" s="1"/>
  <c r="A164" i="12"/>
  <c r="A165" i="12" s="1"/>
  <c r="A166" i="12" s="1"/>
  <c r="A167" i="12" s="1"/>
  <c r="A168" i="12" s="1"/>
  <c r="D102" i="12"/>
  <c r="D105" i="12" s="1"/>
  <c r="G105" i="12" s="1"/>
  <c r="G106" i="12" s="1"/>
  <c r="I164" i="12"/>
  <c r="I167" i="12" s="1"/>
  <c r="A226" i="12"/>
  <c r="A227" i="12" s="1"/>
  <c r="A228" i="12" s="1"/>
  <c r="A229" i="12" s="1"/>
  <c r="A230" i="12" s="1"/>
  <c r="I102" i="12"/>
  <c r="I105" i="12" s="1"/>
  <c r="A102" i="12"/>
  <c r="A103" i="12" s="1"/>
  <c r="A104" i="12" s="1"/>
  <c r="A105" i="12" s="1"/>
  <c r="A106" i="12" s="1"/>
  <c r="N310" i="11"/>
  <c r="A102" i="11"/>
  <c r="A103" i="11" s="1"/>
  <c r="A104" i="11" s="1"/>
  <c r="A105" i="11" s="1"/>
  <c r="A106" i="11" s="1"/>
  <c r="F288" i="11"/>
  <c r="F291" i="11" s="1"/>
  <c r="G291" i="11" s="1"/>
  <c r="G292" i="11" s="1"/>
  <c r="S283" i="11"/>
  <c r="S288" i="11"/>
  <c r="S291" i="11" s="1"/>
  <c r="D98" i="11"/>
  <c r="D99" i="11" s="1"/>
  <c r="D102" i="11"/>
  <c r="D105" i="11" s="1"/>
  <c r="D164" i="11"/>
  <c r="D167" i="11" s="1"/>
  <c r="I164" i="11"/>
  <c r="I167" i="11" s="1"/>
  <c r="A164" i="11"/>
  <c r="A165" i="11" s="1"/>
  <c r="A166" i="11" s="1"/>
  <c r="A167" i="11" s="1"/>
  <c r="A168" i="11" s="1"/>
  <c r="A288" i="11"/>
  <c r="A289" i="11" s="1"/>
  <c r="A290" i="11" s="1"/>
  <c r="A291" i="11" s="1"/>
  <c r="A292" i="11" s="1"/>
  <c r="N164" i="11"/>
  <c r="N167" i="11" s="1"/>
  <c r="S160" i="11"/>
  <c r="S164" i="11"/>
  <c r="S167" i="11" s="1"/>
  <c r="I284" i="11"/>
  <c r="I288" i="11"/>
  <c r="I291" i="11" s="1"/>
  <c r="A355" i="10"/>
  <c r="A356" i="10" s="1"/>
  <c r="A229" i="10"/>
  <c r="A230" i="10" s="1"/>
  <c r="S414" i="10"/>
  <c r="S418" i="10"/>
  <c r="S422" i="10" s="1"/>
  <c r="I98" i="10"/>
  <c r="I103" i="10"/>
  <c r="I107" i="10" s="1"/>
  <c r="I224" i="10"/>
  <c r="I229" i="10"/>
  <c r="I233" i="10" s="1"/>
  <c r="S99" i="10"/>
  <c r="S103" i="10"/>
  <c r="S107" i="10" s="1"/>
  <c r="N99" i="10"/>
  <c r="N103" i="10"/>
  <c r="N107" i="10" s="1"/>
  <c r="P181" i="10"/>
  <c r="F350" i="10"/>
  <c r="F355" i="10"/>
  <c r="F359" i="10" s="1"/>
  <c r="G359" i="10" s="1"/>
  <c r="G360" i="10" s="1"/>
  <c r="N504" i="10"/>
  <c r="A103" i="10"/>
  <c r="A104" i="10" s="1"/>
  <c r="S477" i="10"/>
  <c r="S481" i="10"/>
  <c r="S485" i="10" s="1"/>
  <c r="S161" i="10"/>
  <c r="S166" i="10"/>
  <c r="S170" i="10" s="1"/>
  <c r="P161" i="10"/>
  <c r="P166" i="10"/>
  <c r="P170" i="10" s="1"/>
  <c r="S288" i="10"/>
  <c r="S292" i="10"/>
  <c r="S296" i="10" s="1"/>
  <c r="I481" i="10"/>
  <c r="I485" i="10" s="1"/>
  <c r="A292" i="10"/>
  <c r="A293" i="10" s="1"/>
  <c r="A418" i="10"/>
  <c r="A419" i="10" s="1"/>
  <c r="K98" i="10"/>
  <c r="K103" i="10"/>
  <c r="K107" i="10" s="1"/>
  <c r="N224" i="10"/>
  <c r="N229" i="10"/>
  <c r="N233" i="10" s="1"/>
  <c r="I350" i="10"/>
  <c r="I355" i="10"/>
  <c r="I359" i="10" s="1"/>
  <c r="F225" i="10"/>
  <c r="F229" i="10"/>
  <c r="F233" i="10" s="1"/>
  <c r="G233" i="10" s="1"/>
  <c r="G234" i="10" s="1"/>
  <c r="A481" i="10"/>
  <c r="A482" i="10" s="1"/>
  <c r="S224" i="10"/>
  <c r="S229" i="10"/>
  <c r="S233" i="10" s="1"/>
  <c r="I287" i="10"/>
  <c r="I414" i="10"/>
  <c r="I418" i="10"/>
  <c r="I422" i="10" s="1"/>
  <c r="F287" i="10"/>
  <c r="F292" i="10"/>
  <c r="F296" i="10" s="1"/>
  <c r="G296" i="10" s="1"/>
  <c r="G297" i="10" s="1"/>
  <c r="I288" i="10"/>
  <c r="N477" i="10"/>
  <c r="N481" i="10"/>
  <c r="N485" i="10" s="1"/>
  <c r="A166" i="10"/>
  <c r="A167" i="10" s="1"/>
  <c r="S350" i="10"/>
  <c r="S355" i="10"/>
  <c r="P432" i="10"/>
  <c r="P407" i="10"/>
  <c r="K243" i="10"/>
  <c r="K454" i="10"/>
  <c r="K455" i="10"/>
  <c r="K493" i="10"/>
  <c r="N422" i="10"/>
  <c r="K217" i="10"/>
  <c r="P150" i="10"/>
  <c r="P154" i="10"/>
  <c r="K87" i="10"/>
  <c r="U149" i="10"/>
  <c r="U155" i="10"/>
  <c r="P180" i="10"/>
  <c r="U139" i="10"/>
  <c r="U243" i="10"/>
  <c r="K212" i="10"/>
  <c r="U277" i="10"/>
  <c r="K338" i="10"/>
  <c r="U495" i="10"/>
  <c r="U467" i="10"/>
  <c r="P266" i="10"/>
  <c r="P281" i="10"/>
  <c r="I504" i="10"/>
  <c r="K464" i="10"/>
  <c r="U406" i="10"/>
  <c r="U343" i="10"/>
  <c r="K469" i="10"/>
  <c r="K307" i="10"/>
  <c r="U280" i="10"/>
  <c r="P343" i="10"/>
  <c r="K496" i="10"/>
  <c r="U151" i="10"/>
  <c r="P338" i="10"/>
  <c r="P344" i="10"/>
  <c r="K451" i="10"/>
  <c r="K481" i="10" s="1"/>
  <c r="K485" i="10" s="1"/>
  <c r="K466" i="10"/>
  <c r="P155" i="10"/>
  <c r="K148" i="10"/>
  <c r="K155" i="10"/>
  <c r="U402" i="10"/>
  <c r="K343" i="10"/>
  <c r="K154" i="10"/>
  <c r="K280" i="10"/>
  <c r="U217" i="10"/>
  <c r="P307" i="10"/>
  <c r="S378" i="10"/>
  <c r="S145" i="11"/>
  <c r="S226" i="11"/>
  <c r="S229" i="11" s="1"/>
  <c r="S221" i="11"/>
  <c r="S223" i="11" s="1"/>
  <c r="S159" i="11"/>
  <c r="S161" i="11" s="1"/>
  <c r="S476" i="10"/>
  <c r="S478" i="10" s="1"/>
  <c r="G167" i="12"/>
  <c r="G168" i="12" s="1"/>
  <c r="F284" i="11"/>
  <c r="D160" i="11"/>
  <c r="D161" i="11" s="1"/>
  <c r="D222" i="11"/>
  <c r="K63" i="14"/>
  <c r="L63" i="14" s="1"/>
  <c r="U75" i="10"/>
  <c r="P118" i="10"/>
  <c r="P77" i="10"/>
  <c r="K75" i="10"/>
  <c r="U116" i="10"/>
  <c r="K88" i="10"/>
  <c r="P76" i="10"/>
  <c r="P89" i="10"/>
  <c r="P73" i="10"/>
  <c r="K117" i="10"/>
  <c r="U118" i="10"/>
  <c r="U91" i="10"/>
  <c r="P87" i="10"/>
  <c r="P117" i="10"/>
  <c r="U117" i="10"/>
  <c r="U115" i="10"/>
  <c r="U87" i="10"/>
  <c r="K115" i="10"/>
  <c r="U73" i="10"/>
  <c r="P86" i="10"/>
  <c r="P75" i="10"/>
  <c r="K91" i="10"/>
  <c r="P91" i="10"/>
  <c r="K406" i="10"/>
  <c r="U63" i="13"/>
  <c r="V63" i="13" s="1"/>
  <c r="P63" i="13"/>
  <c r="Q63" i="13" s="1"/>
  <c r="P63" i="14"/>
  <c r="Q63" i="14" s="1"/>
  <c r="U63" i="14"/>
  <c r="V63" i="14" s="1"/>
  <c r="K63" i="13"/>
  <c r="L63" i="13" s="1"/>
  <c r="F77" i="12"/>
  <c r="K99" i="12"/>
  <c r="F99" i="12"/>
  <c r="G99" i="12" s="1"/>
  <c r="G100" i="12" s="1"/>
  <c r="F161" i="12"/>
  <c r="G161" i="12" s="1"/>
  <c r="G162" i="12" s="1"/>
  <c r="S15" i="12"/>
  <c r="R21" i="12" s="1"/>
  <c r="F201" i="12"/>
  <c r="I139" i="12"/>
  <c r="I250" i="12"/>
  <c r="I64" i="12"/>
  <c r="F188" i="12"/>
  <c r="G188" i="12" s="1"/>
  <c r="I139" i="11"/>
  <c r="S98" i="11"/>
  <c r="N160" i="11"/>
  <c r="I160" i="11"/>
  <c r="F97" i="11"/>
  <c r="P222" i="11"/>
  <c r="N248" i="11"/>
  <c r="S284" i="11"/>
  <c r="I201" i="11"/>
  <c r="K222" i="11"/>
  <c r="K223" i="11" s="1"/>
  <c r="F98" i="11"/>
  <c r="U221" i="11"/>
  <c r="F221" i="11"/>
  <c r="N186" i="11"/>
  <c r="F222" i="11"/>
  <c r="P221" i="11"/>
  <c r="P152" i="11"/>
  <c r="U160" i="11"/>
  <c r="F201" i="11"/>
  <c r="S124" i="11"/>
  <c r="I98" i="11"/>
  <c r="I186" i="11"/>
  <c r="N201" i="11"/>
  <c r="S201" i="11"/>
  <c r="N252" i="10"/>
  <c r="S504" i="10"/>
  <c r="D289" i="10"/>
  <c r="N476" i="10"/>
  <c r="N478" i="10" s="1"/>
  <c r="S162" i="10"/>
  <c r="F224" i="10"/>
  <c r="N393" i="10"/>
  <c r="I189" i="10"/>
  <c r="S330" i="10"/>
  <c r="I441" i="10"/>
  <c r="S456" i="10"/>
  <c r="N162" i="10"/>
  <c r="S287" i="10"/>
  <c r="I99" i="10"/>
  <c r="I162" i="10"/>
  <c r="N456" i="10"/>
  <c r="S189" i="10"/>
  <c r="I267" i="10"/>
  <c r="N330" i="10"/>
  <c r="N414" i="10"/>
  <c r="I161" i="10"/>
  <c r="F330" i="10"/>
  <c r="I330" i="10"/>
  <c r="F504" i="10"/>
  <c r="G504" i="10" s="1"/>
  <c r="S204" i="10"/>
  <c r="I315" i="10"/>
  <c r="F351" i="10"/>
  <c r="D100" i="10"/>
  <c r="S98" i="10"/>
  <c r="I204" i="10"/>
  <c r="K287" i="10"/>
  <c r="I393" i="10"/>
  <c r="N413" i="10"/>
  <c r="S441" i="10"/>
  <c r="D415" i="10"/>
  <c r="P504" i="10"/>
  <c r="F252" i="10"/>
  <c r="G252" i="10" s="1"/>
  <c r="G253" i="10" s="1"/>
  <c r="F126" i="12"/>
  <c r="G126" i="12" s="1"/>
  <c r="F476" i="10"/>
  <c r="F378" i="10"/>
  <c r="G378" i="10" s="1"/>
  <c r="I124" i="11"/>
  <c r="U222" i="11"/>
  <c r="N124" i="11"/>
  <c r="F160" i="11"/>
  <c r="I310" i="11"/>
  <c r="S248" i="11"/>
  <c r="P178" i="12"/>
  <c r="S126" i="10"/>
  <c r="N126" i="10"/>
  <c r="F189" i="10"/>
  <c r="G189" i="10" s="1"/>
  <c r="N315" i="10"/>
  <c r="I378" i="10"/>
  <c r="N441" i="10"/>
  <c r="K159" i="11"/>
  <c r="P98" i="12"/>
  <c r="I188" i="12"/>
  <c r="F223" i="12"/>
  <c r="G223" i="12" s="1"/>
  <c r="G224" i="12" s="1"/>
  <c r="N161" i="12"/>
  <c r="L15" i="20"/>
  <c r="L16" i="20" s="1"/>
  <c r="K239" i="12"/>
  <c r="F250" i="12"/>
  <c r="G250" i="12" s="1"/>
  <c r="N239" i="12"/>
  <c r="S146" i="12"/>
  <c r="S149" i="12"/>
  <c r="S152" i="12"/>
  <c r="K152" i="12"/>
  <c r="K175" i="12"/>
  <c r="K160" i="12"/>
  <c r="K148" i="12"/>
  <c r="P160" i="12"/>
  <c r="P161" i="12" s="1"/>
  <c r="K150" i="12"/>
  <c r="K154" i="12"/>
  <c r="K177" i="12"/>
  <c r="F139" i="12"/>
  <c r="N126" i="12"/>
  <c r="I99" i="12"/>
  <c r="K126" i="12"/>
  <c r="I126" i="12"/>
  <c r="S69" i="12"/>
  <c r="U69" i="12" s="1"/>
  <c r="N74" i="12"/>
  <c r="N72" i="12"/>
  <c r="N76" i="12"/>
  <c r="N75" i="12"/>
  <c r="K104" i="12"/>
  <c r="K75" i="12"/>
  <c r="K77" i="12" s="1"/>
  <c r="K72" i="12"/>
  <c r="K102" i="12" s="1"/>
  <c r="I223" i="12"/>
  <c r="K209" i="12"/>
  <c r="K214" i="12"/>
  <c r="N214" i="12"/>
  <c r="N238" i="12"/>
  <c r="N237" i="12"/>
  <c r="N211" i="12"/>
  <c r="N208" i="12"/>
  <c r="P194" i="12"/>
  <c r="P215" i="12" s="1"/>
  <c r="N217" i="12"/>
  <c r="N212" i="12"/>
  <c r="N240" i="12"/>
  <c r="N210" i="12"/>
  <c r="S194" i="12"/>
  <c r="S215" i="12" s="1"/>
  <c r="N223" i="12"/>
  <c r="K228" i="12"/>
  <c r="K200" i="12"/>
  <c r="K196" i="12"/>
  <c r="K226" i="12" s="1"/>
  <c r="K240" i="12"/>
  <c r="K198" i="12"/>
  <c r="K199" i="12"/>
  <c r="F229" i="12"/>
  <c r="G229" i="12" s="1"/>
  <c r="G230" i="12" s="1"/>
  <c r="N198" i="12"/>
  <c r="N228" i="12"/>
  <c r="N200" i="12"/>
  <c r="N199" i="12"/>
  <c r="P193" i="12"/>
  <c r="S193" i="12"/>
  <c r="N196" i="12"/>
  <c r="N226" i="12" s="1"/>
  <c r="K237" i="12"/>
  <c r="K212" i="12"/>
  <c r="K238" i="12"/>
  <c r="K221" i="12"/>
  <c r="K222" i="12"/>
  <c r="K210" i="12"/>
  <c r="K217" i="12"/>
  <c r="K213" i="12"/>
  <c r="K211" i="12"/>
  <c r="K216" i="12"/>
  <c r="I201" i="12"/>
  <c r="P175" i="12"/>
  <c r="P150" i="12"/>
  <c r="P176" i="12"/>
  <c r="P152" i="12"/>
  <c r="P154" i="12"/>
  <c r="P177" i="12"/>
  <c r="P149" i="12"/>
  <c r="S137" i="12"/>
  <c r="S136" i="12"/>
  <c r="S166" i="12"/>
  <c r="S138" i="12"/>
  <c r="S134" i="12"/>
  <c r="S164" i="12" s="1"/>
  <c r="U131" i="12"/>
  <c r="S177" i="12"/>
  <c r="S176" i="12"/>
  <c r="S178" i="12"/>
  <c r="S155" i="12"/>
  <c r="S160" i="12"/>
  <c r="S148" i="12"/>
  <c r="S159" i="12"/>
  <c r="U132" i="12"/>
  <c r="U153" i="12" s="1"/>
  <c r="P166" i="12"/>
  <c r="P138" i="12"/>
  <c r="P134" i="12"/>
  <c r="P164" i="12" s="1"/>
  <c r="P136" i="12"/>
  <c r="P137" i="12"/>
  <c r="P147" i="12"/>
  <c r="P155" i="12"/>
  <c r="H83" i="12"/>
  <c r="I83" i="12" s="1"/>
  <c r="N99" i="12"/>
  <c r="P104" i="12"/>
  <c r="P74" i="12"/>
  <c r="P116" i="12"/>
  <c r="P75" i="12"/>
  <c r="P113" i="12"/>
  <c r="P88" i="12"/>
  <c r="P115" i="12"/>
  <c r="P114" i="12"/>
  <c r="P92" i="12"/>
  <c r="P87" i="12"/>
  <c r="P85" i="12"/>
  <c r="P86" i="12"/>
  <c r="P93" i="12"/>
  <c r="P97" i="12"/>
  <c r="S104" i="12"/>
  <c r="S76" i="12"/>
  <c r="S74" i="12"/>
  <c r="S72" i="12"/>
  <c r="S102" i="12" s="1"/>
  <c r="P89" i="12"/>
  <c r="P90" i="12"/>
  <c r="S98" i="12"/>
  <c r="S86" i="12"/>
  <c r="S52" i="12"/>
  <c r="S25" i="12"/>
  <c r="S51" i="12"/>
  <c r="S53" i="12"/>
  <c r="S23" i="12"/>
  <c r="N15" i="12"/>
  <c r="M21" i="12" s="1"/>
  <c r="H21" i="12"/>
  <c r="F263" i="11"/>
  <c r="U302" i="11"/>
  <c r="P261" i="11"/>
  <c r="P271" i="11"/>
  <c r="P274" i="11"/>
  <c r="P272" i="11"/>
  <c r="S263" i="11"/>
  <c r="P279" i="11"/>
  <c r="P275" i="11"/>
  <c r="P262" i="11"/>
  <c r="P276" i="11"/>
  <c r="P290" i="11"/>
  <c r="I263" i="11"/>
  <c r="U198" i="11"/>
  <c r="U199" i="11"/>
  <c r="U238" i="11"/>
  <c r="U237" i="11"/>
  <c r="I226" i="11"/>
  <c r="I229" i="11" s="1"/>
  <c r="F229" i="11"/>
  <c r="G229" i="11" s="1"/>
  <c r="G230" i="11" s="1"/>
  <c r="N226" i="11"/>
  <c r="N229" i="11" s="1"/>
  <c r="I248" i="11"/>
  <c r="U239" i="11"/>
  <c r="P201" i="11"/>
  <c r="U213" i="11"/>
  <c r="N222" i="11"/>
  <c r="N223" i="11" s="1"/>
  <c r="U214" i="11"/>
  <c r="U211" i="11"/>
  <c r="I222" i="11"/>
  <c r="I223" i="11" s="1"/>
  <c r="F159" i="11"/>
  <c r="I159" i="11"/>
  <c r="N159" i="11"/>
  <c r="F139" i="11"/>
  <c r="P92" i="11"/>
  <c r="P86" i="11"/>
  <c r="N77" i="11"/>
  <c r="S105" i="11"/>
  <c r="P93" i="11"/>
  <c r="N284" i="11"/>
  <c r="N283" i="11"/>
  <c r="S310" i="11"/>
  <c r="I283" i="11"/>
  <c r="D285" i="11"/>
  <c r="D293" i="11" s="1"/>
  <c r="D295" i="11" s="1"/>
  <c r="D312" i="11"/>
  <c r="P284" i="11"/>
  <c r="N291" i="11"/>
  <c r="K273" i="11"/>
  <c r="K300" i="11"/>
  <c r="K274" i="11"/>
  <c r="K260" i="11"/>
  <c r="K299" i="11"/>
  <c r="K278" i="11"/>
  <c r="K272" i="11"/>
  <c r="K258" i="11"/>
  <c r="K288" i="11" s="1"/>
  <c r="K276" i="11"/>
  <c r="K271" i="11"/>
  <c r="K262" i="11"/>
  <c r="K290" i="11"/>
  <c r="K261" i="11"/>
  <c r="U299" i="11"/>
  <c r="U274" i="11"/>
  <c r="U300" i="11"/>
  <c r="U273" i="11"/>
  <c r="U260" i="11"/>
  <c r="U290" i="11"/>
  <c r="U276" i="11"/>
  <c r="U271" i="11"/>
  <c r="U258" i="11"/>
  <c r="U288" i="11" s="1"/>
  <c r="U261" i="11"/>
  <c r="U262" i="11"/>
  <c r="U278" i="11"/>
  <c r="P283" i="11"/>
  <c r="F283" i="11"/>
  <c r="U275" i="11"/>
  <c r="U226" i="11"/>
  <c r="U229" i="11" s="1"/>
  <c r="K201" i="11"/>
  <c r="K226" i="11"/>
  <c r="K229" i="11" s="1"/>
  <c r="P226" i="11"/>
  <c r="P229" i="11" s="1"/>
  <c r="P175" i="11"/>
  <c r="P166" i="11"/>
  <c r="P150" i="11"/>
  <c r="P176" i="11"/>
  <c r="P137" i="11"/>
  <c r="P148" i="11"/>
  <c r="P136" i="11"/>
  <c r="P134" i="11"/>
  <c r="P164" i="11" s="1"/>
  <c r="P138" i="11"/>
  <c r="P154" i="11"/>
  <c r="P149" i="11"/>
  <c r="K139" i="11"/>
  <c r="P151" i="11"/>
  <c r="U167" i="11"/>
  <c r="F167" i="11"/>
  <c r="K160" i="11"/>
  <c r="P178" i="11"/>
  <c r="P155" i="11"/>
  <c r="P147" i="11"/>
  <c r="N139" i="11"/>
  <c r="U159" i="11"/>
  <c r="S186" i="11"/>
  <c r="U139" i="11"/>
  <c r="K167" i="11"/>
  <c r="U113" i="11"/>
  <c r="U88" i="11"/>
  <c r="U75" i="11"/>
  <c r="U74" i="11"/>
  <c r="U89" i="11"/>
  <c r="U87" i="11"/>
  <c r="U76" i="11"/>
  <c r="U104" i="11"/>
  <c r="U114" i="11"/>
  <c r="U72" i="11"/>
  <c r="U102" i="11" s="1"/>
  <c r="N97" i="11"/>
  <c r="N98" i="11"/>
  <c r="I105" i="11"/>
  <c r="K87" i="11"/>
  <c r="K104" i="11"/>
  <c r="K113" i="11"/>
  <c r="K89" i="11"/>
  <c r="K74" i="11"/>
  <c r="K72" i="11"/>
  <c r="K102" i="11" s="1"/>
  <c r="K114" i="11"/>
  <c r="K88" i="11"/>
  <c r="K75" i="11"/>
  <c r="K90" i="11"/>
  <c r="K76" i="11"/>
  <c r="K85" i="11"/>
  <c r="U93" i="11"/>
  <c r="K93" i="11"/>
  <c r="K86" i="11"/>
  <c r="K115" i="11"/>
  <c r="N105" i="11"/>
  <c r="S77" i="11"/>
  <c r="U90" i="11"/>
  <c r="I77" i="11"/>
  <c r="F77" i="11"/>
  <c r="U92" i="11"/>
  <c r="K92" i="11"/>
  <c r="P104" i="11"/>
  <c r="P114" i="11"/>
  <c r="P87" i="11"/>
  <c r="P72" i="11"/>
  <c r="P102" i="11" s="1"/>
  <c r="P89" i="11"/>
  <c r="P88" i="11"/>
  <c r="P74" i="11"/>
  <c r="P113" i="11"/>
  <c r="P75" i="11"/>
  <c r="P76" i="11"/>
  <c r="U86" i="11"/>
  <c r="S97" i="11"/>
  <c r="K116" i="11"/>
  <c r="I97" i="11"/>
  <c r="F105" i="11"/>
  <c r="U85" i="11"/>
  <c r="I456" i="10"/>
  <c r="U468" i="10"/>
  <c r="U465" i="10"/>
  <c r="U496" i="10"/>
  <c r="F456" i="10"/>
  <c r="U463" i="10"/>
  <c r="U454" i="10"/>
  <c r="U453" i="10"/>
  <c r="K495" i="10"/>
  <c r="K468" i="10"/>
  <c r="K467" i="10"/>
  <c r="K465" i="10"/>
  <c r="K504" i="10" s="1"/>
  <c r="U469" i="10"/>
  <c r="U464" i="10"/>
  <c r="U455" i="10"/>
  <c r="U494" i="10"/>
  <c r="I477" i="10"/>
  <c r="I476" i="10"/>
  <c r="K402" i="10"/>
  <c r="D352" i="10"/>
  <c r="N378" i="10"/>
  <c r="P369" i="10"/>
  <c r="I296" i="10"/>
  <c r="U305" i="10"/>
  <c r="U264" i="10"/>
  <c r="U276" i="10"/>
  <c r="U265" i="10"/>
  <c r="S315" i="10"/>
  <c r="U266" i="10"/>
  <c r="U262" i="10"/>
  <c r="U274" i="10"/>
  <c r="U304" i="10"/>
  <c r="N267" i="10"/>
  <c r="P274" i="10"/>
  <c r="P304" i="10"/>
  <c r="K264" i="10"/>
  <c r="K276" i="10"/>
  <c r="K315" i="10" s="1"/>
  <c r="S267" i="10"/>
  <c r="U275" i="10"/>
  <c r="P280" i="10"/>
  <c r="P265" i="10"/>
  <c r="P276" i="10"/>
  <c r="K265" i="10"/>
  <c r="F204" i="10"/>
  <c r="D221" i="10"/>
  <c r="I252" i="10"/>
  <c r="D226" i="10"/>
  <c r="U140" i="10"/>
  <c r="U152" i="10"/>
  <c r="N189" i="10"/>
  <c r="U138" i="10"/>
  <c r="N170" i="10"/>
  <c r="N161" i="10"/>
  <c r="S141" i="10"/>
  <c r="P152" i="10"/>
  <c r="P151" i="10"/>
  <c r="P178" i="10"/>
  <c r="U136" i="10"/>
  <c r="U153" i="10"/>
  <c r="U178" i="10"/>
  <c r="K150" i="10"/>
  <c r="K153" i="10"/>
  <c r="U179" i="10"/>
  <c r="U148" i="10"/>
  <c r="K149" i="10"/>
  <c r="U154" i="10"/>
  <c r="I141" i="10"/>
  <c r="P148" i="10"/>
  <c r="P140" i="10"/>
  <c r="P138" i="10"/>
  <c r="P139" i="10"/>
  <c r="U150" i="10"/>
  <c r="U181" i="10"/>
  <c r="K136" i="10"/>
  <c r="K138" i="10"/>
  <c r="K141" i="10" s="1"/>
  <c r="K151" i="10"/>
  <c r="U180" i="10"/>
  <c r="K180" i="10"/>
  <c r="I126" i="10"/>
  <c r="P90" i="10"/>
  <c r="P85" i="10"/>
  <c r="P88" i="10"/>
  <c r="N98" i="10"/>
  <c r="U77" i="10"/>
  <c r="U85" i="10"/>
  <c r="U90" i="10"/>
  <c r="U76" i="10"/>
  <c r="K77" i="10"/>
  <c r="K90" i="10"/>
  <c r="K76" i="10"/>
  <c r="K89" i="10"/>
  <c r="K85" i="10"/>
  <c r="P485" i="10"/>
  <c r="P477" i="10"/>
  <c r="F485" i="10"/>
  <c r="G485" i="10" s="1"/>
  <c r="G486" i="10" s="1"/>
  <c r="F477" i="10"/>
  <c r="U485" i="10"/>
  <c r="U477" i="10"/>
  <c r="P456" i="10"/>
  <c r="U476" i="10"/>
  <c r="P476" i="10"/>
  <c r="D478" i="10"/>
  <c r="S393" i="10"/>
  <c r="P430" i="10"/>
  <c r="P403" i="10"/>
  <c r="P404" i="10"/>
  <c r="P391" i="10"/>
  <c r="P400" i="10"/>
  <c r="P405" i="10"/>
  <c r="P390" i="10"/>
  <c r="P388" i="10"/>
  <c r="P418" i="10" s="1"/>
  <c r="P392" i="10"/>
  <c r="F413" i="10"/>
  <c r="F422" i="10"/>
  <c r="G422" i="10" s="1"/>
  <c r="G423" i="10" s="1"/>
  <c r="F414" i="10"/>
  <c r="P406" i="10"/>
  <c r="S413" i="10"/>
  <c r="K430" i="10"/>
  <c r="K403" i="10"/>
  <c r="K404" i="10"/>
  <c r="K405" i="10"/>
  <c r="K391" i="10"/>
  <c r="K392" i="10"/>
  <c r="K388" i="10"/>
  <c r="K418" i="10" s="1"/>
  <c r="K390" i="10"/>
  <c r="K400" i="10"/>
  <c r="P401" i="10"/>
  <c r="K401" i="10"/>
  <c r="K433" i="10"/>
  <c r="P433" i="10"/>
  <c r="F441" i="10"/>
  <c r="G441" i="10" s="1"/>
  <c r="F393" i="10"/>
  <c r="K432" i="10"/>
  <c r="I413" i="10"/>
  <c r="P402" i="10"/>
  <c r="U404" i="10"/>
  <c r="U430" i="10"/>
  <c r="U403" i="10"/>
  <c r="U400" i="10"/>
  <c r="U391" i="10"/>
  <c r="U431" i="10"/>
  <c r="U392" i="10"/>
  <c r="U390" i="10"/>
  <c r="U401" i="10"/>
  <c r="U388" i="10"/>
  <c r="U418" i="10" s="1"/>
  <c r="U405" i="10"/>
  <c r="S359" i="10"/>
  <c r="S351" i="10"/>
  <c r="I351" i="10"/>
  <c r="P370" i="10"/>
  <c r="P367" i="10"/>
  <c r="P342" i="10"/>
  <c r="P340" i="10"/>
  <c r="P339" i="10"/>
  <c r="P328" i="10"/>
  <c r="P341" i="10"/>
  <c r="P337" i="10"/>
  <c r="P327" i="10"/>
  <c r="P325" i="10"/>
  <c r="P355" i="10" s="1"/>
  <c r="P329" i="10"/>
  <c r="N359" i="10"/>
  <c r="N351" i="10"/>
  <c r="N350" i="10"/>
  <c r="U341" i="10"/>
  <c r="U367" i="10"/>
  <c r="U340" i="10"/>
  <c r="U370" i="10"/>
  <c r="U342" i="10"/>
  <c r="U339" i="10"/>
  <c r="U328" i="10"/>
  <c r="U337" i="10"/>
  <c r="U327" i="10"/>
  <c r="U368" i="10"/>
  <c r="U329" i="10"/>
  <c r="U325" i="10"/>
  <c r="U355" i="10" s="1"/>
  <c r="K367" i="10"/>
  <c r="K340" i="10"/>
  <c r="K370" i="10"/>
  <c r="K342" i="10"/>
  <c r="K341" i="10"/>
  <c r="K339" i="10"/>
  <c r="K328" i="10"/>
  <c r="K337" i="10"/>
  <c r="K327" i="10"/>
  <c r="K329" i="10"/>
  <c r="K325" i="10"/>
  <c r="K355" i="10" s="1"/>
  <c r="D284" i="10"/>
  <c r="P288" i="10"/>
  <c r="P296" i="10"/>
  <c r="P287" i="10"/>
  <c r="F267" i="10"/>
  <c r="N296" i="10"/>
  <c r="N288" i="10"/>
  <c r="N287" i="10"/>
  <c r="K288" i="10"/>
  <c r="F288" i="10"/>
  <c r="F315" i="10"/>
  <c r="G315" i="10" s="1"/>
  <c r="P244" i="10"/>
  <c r="P241" i="10"/>
  <c r="P216" i="10"/>
  <c r="P202" i="10"/>
  <c r="P214" i="10"/>
  <c r="P213" i="10"/>
  <c r="P215" i="10"/>
  <c r="P211" i="10"/>
  <c r="P203" i="10"/>
  <c r="P201" i="10"/>
  <c r="P199" i="10"/>
  <c r="P229" i="10" s="1"/>
  <c r="U215" i="10"/>
  <c r="U241" i="10"/>
  <c r="U214" i="10"/>
  <c r="U244" i="10"/>
  <c r="U216" i="10"/>
  <c r="U202" i="10"/>
  <c r="U213" i="10"/>
  <c r="U242" i="10"/>
  <c r="U211" i="10"/>
  <c r="U203" i="10"/>
  <c r="U201" i="10"/>
  <c r="U199" i="10"/>
  <c r="U229" i="10" s="1"/>
  <c r="S225" i="10"/>
  <c r="N225" i="10"/>
  <c r="S252" i="10"/>
  <c r="K241" i="10"/>
  <c r="K214" i="10"/>
  <c r="K244" i="10"/>
  <c r="K216" i="10"/>
  <c r="K215" i="10"/>
  <c r="K202" i="10"/>
  <c r="K213" i="10"/>
  <c r="K211" i="10"/>
  <c r="K203" i="10"/>
  <c r="K199" i="10"/>
  <c r="K229" i="10" s="1"/>
  <c r="K201" i="10"/>
  <c r="I225" i="10"/>
  <c r="N204" i="10"/>
  <c r="P217" i="10"/>
  <c r="U212" i="10"/>
  <c r="P212" i="10"/>
  <c r="F162" i="10"/>
  <c r="F170" i="10"/>
  <c r="G170" i="10" s="1"/>
  <c r="G171" i="10" s="1"/>
  <c r="D163" i="10"/>
  <c r="N141" i="10"/>
  <c r="F161" i="10"/>
  <c r="F141" i="10"/>
  <c r="P162" i="10"/>
  <c r="I170" i="10"/>
  <c r="F126" i="10"/>
  <c r="G126" i="10" s="1"/>
  <c r="S78" i="10"/>
  <c r="K99" i="10"/>
  <c r="N78" i="10"/>
  <c r="F99" i="10"/>
  <c r="F107" i="10"/>
  <c r="G107" i="10" s="1"/>
  <c r="G108" i="10" s="1"/>
  <c r="F98" i="10"/>
  <c r="I78" i="10"/>
  <c r="F78" i="10"/>
  <c r="N188" i="12" l="1"/>
  <c r="N64" i="12"/>
  <c r="K139" i="12"/>
  <c r="L139" i="12" s="1"/>
  <c r="L140" i="12" s="1"/>
  <c r="S84" i="12"/>
  <c r="D218" i="12"/>
  <c r="D231" i="12" s="1"/>
  <c r="D233" i="12" s="1"/>
  <c r="P76" i="12"/>
  <c r="P77" i="12" s="1"/>
  <c r="S150" i="12"/>
  <c r="S153" i="12"/>
  <c r="S147" i="12"/>
  <c r="S87" i="12"/>
  <c r="S91" i="12"/>
  <c r="S92" i="12"/>
  <c r="S115" i="12"/>
  <c r="S85" i="12"/>
  <c r="S116" i="12"/>
  <c r="S93" i="12"/>
  <c r="S97" i="12"/>
  <c r="S99" i="12" s="1"/>
  <c r="S113" i="12"/>
  <c r="A107" i="12"/>
  <c r="A108" i="12" s="1"/>
  <c r="A109" i="12" s="1"/>
  <c r="A110" i="12" s="1"/>
  <c r="A111" i="12" s="1"/>
  <c r="A112" i="12" s="1"/>
  <c r="A113" i="12" s="1"/>
  <c r="A114" i="12" s="1"/>
  <c r="A115" i="12" s="1"/>
  <c r="A116" i="12" s="1"/>
  <c r="A120" i="12" s="1"/>
  <c r="A121" i="12" s="1"/>
  <c r="A123" i="12" s="1"/>
  <c r="A124" i="12" s="1"/>
  <c r="A125" i="12" s="1"/>
  <c r="A126" i="12" s="1"/>
  <c r="A127" i="12" s="1"/>
  <c r="U70" i="12"/>
  <c r="U91" i="12" s="1"/>
  <c r="S88" i="12"/>
  <c r="S75" i="12"/>
  <c r="S77" i="12" s="1"/>
  <c r="K161" i="12"/>
  <c r="L161" i="12" s="1"/>
  <c r="L162" i="12" s="1"/>
  <c r="S90" i="12"/>
  <c r="S89" i="12"/>
  <c r="S151" i="12"/>
  <c r="S175" i="12"/>
  <c r="S154" i="12"/>
  <c r="A169" i="12"/>
  <c r="A170" i="12" s="1"/>
  <c r="A171" i="12" s="1"/>
  <c r="A172" i="12" s="1"/>
  <c r="A173" i="12" s="1"/>
  <c r="A174" i="12" s="1"/>
  <c r="A175" i="12" s="1"/>
  <c r="A176" i="12" s="1"/>
  <c r="A177" i="12" s="1"/>
  <c r="A178" i="12" s="1"/>
  <c r="A182" i="12" s="1"/>
  <c r="A183" i="12" s="1"/>
  <c r="A185" i="12" s="1"/>
  <c r="A186" i="12" s="1"/>
  <c r="A187" i="12" s="1"/>
  <c r="A188" i="12" s="1"/>
  <c r="A189" i="12" s="1"/>
  <c r="E145" i="12"/>
  <c r="F145" i="12" s="1"/>
  <c r="H145" i="12"/>
  <c r="I145" i="12" s="1"/>
  <c r="I156" i="12" s="1"/>
  <c r="I169" i="12" s="1"/>
  <c r="I171" i="12" s="1"/>
  <c r="G77" i="12"/>
  <c r="G78" i="12" s="1"/>
  <c r="A231" i="12"/>
  <c r="A232" i="12" s="1"/>
  <c r="A233" i="12" s="1"/>
  <c r="A234" i="12" s="1"/>
  <c r="A235" i="12" s="1"/>
  <c r="A236" i="12" s="1"/>
  <c r="A237" i="12" s="1"/>
  <c r="A238" i="12" s="1"/>
  <c r="A239" i="12" s="1"/>
  <c r="A240" i="12" s="1"/>
  <c r="A244" i="12" s="1"/>
  <c r="A245" i="12" s="1"/>
  <c r="A247" i="12" s="1"/>
  <c r="A248" i="12" s="1"/>
  <c r="A249" i="12" s="1"/>
  <c r="A250" i="12" s="1"/>
  <c r="A251" i="12" s="1"/>
  <c r="L99" i="12"/>
  <c r="L100" i="12" s="1"/>
  <c r="G201" i="12"/>
  <c r="G202" i="12" s="1"/>
  <c r="M145" i="12"/>
  <c r="N145" i="12" s="1"/>
  <c r="N186" i="12" s="1"/>
  <c r="D223" i="11"/>
  <c r="D231" i="11" s="1"/>
  <c r="D233" i="11" s="1"/>
  <c r="D156" i="11"/>
  <c r="D188" i="11"/>
  <c r="D169" i="11"/>
  <c r="D171" i="11" s="1"/>
  <c r="I161" i="11"/>
  <c r="R83" i="11"/>
  <c r="S83" i="11" s="1"/>
  <c r="E145" i="11"/>
  <c r="F145" i="11" s="1"/>
  <c r="F188" i="11" s="1"/>
  <c r="G188" i="11" s="1"/>
  <c r="G189" i="11" s="1"/>
  <c r="R207" i="11"/>
  <c r="S207" i="11" s="1"/>
  <c r="S218" i="11" s="1"/>
  <c r="S231" i="11" s="1"/>
  <c r="H207" i="11"/>
  <c r="I207" i="11" s="1"/>
  <c r="I218" i="11" s="1"/>
  <c r="I231" i="11" s="1"/>
  <c r="H145" i="11"/>
  <c r="I145" i="11" s="1"/>
  <c r="I156" i="11" s="1"/>
  <c r="A169" i="11"/>
  <c r="A170" i="11" s="1"/>
  <c r="A171" i="11" s="1"/>
  <c r="A172" i="11" s="1"/>
  <c r="A173" i="11" s="1"/>
  <c r="A174" i="11" s="1"/>
  <c r="A175" i="11" s="1"/>
  <c r="A176" i="11" s="1"/>
  <c r="A177" i="11" s="1"/>
  <c r="A178" i="11" s="1"/>
  <c r="A182" i="11" s="1"/>
  <c r="A183" i="11" s="1"/>
  <c r="A185" i="11" s="1"/>
  <c r="A186" i="11" s="1"/>
  <c r="A187" i="11" s="1"/>
  <c r="A188" i="11" s="1"/>
  <c r="A189" i="11" s="1"/>
  <c r="A107" i="11"/>
  <c r="A108" i="11" s="1"/>
  <c r="A109" i="11" s="1"/>
  <c r="A110" i="11" s="1"/>
  <c r="A111" i="11" s="1"/>
  <c r="A112" i="11" s="1"/>
  <c r="A113" i="11" s="1"/>
  <c r="A114" i="11" s="1"/>
  <c r="A115" i="11" s="1"/>
  <c r="A116" i="11" s="1"/>
  <c r="A120" i="11" s="1"/>
  <c r="A121" i="11" s="1"/>
  <c r="A123" i="11" s="1"/>
  <c r="A124" i="11" s="1"/>
  <c r="A125" i="11" s="1"/>
  <c r="A126" i="11" s="1"/>
  <c r="A127" i="11" s="1"/>
  <c r="E83" i="11"/>
  <c r="F83" i="11" s="1"/>
  <c r="M83" i="11"/>
  <c r="N83" i="11" s="1"/>
  <c r="N94" i="11" s="1"/>
  <c r="H269" i="11"/>
  <c r="I269" i="11" s="1"/>
  <c r="I280" i="11" s="1"/>
  <c r="M207" i="11"/>
  <c r="N207" i="11" s="1"/>
  <c r="N218" i="11" s="1"/>
  <c r="N231" i="11" s="1"/>
  <c r="N233" i="11" s="1"/>
  <c r="E207" i="11"/>
  <c r="F207" i="11" s="1"/>
  <c r="H83" i="11"/>
  <c r="I83" i="11" s="1"/>
  <c r="M145" i="11"/>
  <c r="N145" i="11" s="1"/>
  <c r="J145" i="11"/>
  <c r="K145" i="11" s="1"/>
  <c r="O207" i="11"/>
  <c r="P207" i="11" s="1"/>
  <c r="P250" i="11" s="1"/>
  <c r="R269" i="11"/>
  <c r="S269" i="11" s="1"/>
  <c r="S312" i="11" s="1"/>
  <c r="A293" i="11"/>
  <c r="A294" i="11" s="1"/>
  <c r="A295" i="11" s="1"/>
  <c r="A296" i="11" s="1"/>
  <c r="A297" i="11" s="1"/>
  <c r="A298" i="11" s="1"/>
  <c r="A299" i="11" s="1"/>
  <c r="A300" i="11" s="1"/>
  <c r="A301" i="11" s="1"/>
  <c r="A302" i="11" s="1"/>
  <c r="A306" i="11" s="1"/>
  <c r="A307" i="11" s="1"/>
  <c r="A309" i="11" s="1"/>
  <c r="A310" i="11" s="1"/>
  <c r="A311" i="11" s="1"/>
  <c r="A312" i="11" s="1"/>
  <c r="A313" i="11" s="1"/>
  <c r="D298" i="10"/>
  <c r="D300" i="10" s="1"/>
  <c r="K477" i="10"/>
  <c r="D235" i="10"/>
  <c r="D237" i="10" s="1"/>
  <c r="S226" i="10"/>
  <c r="S415" i="10"/>
  <c r="G379" i="10"/>
  <c r="D424" i="10"/>
  <c r="D426" i="10" s="1"/>
  <c r="D347" i="10"/>
  <c r="D361" i="10" s="1"/>
  <c r="D363" i="10" s="1"/>
  <c r="H336" i="10"/>
  <c r="I336" i="10" s="1"/>
  <c r="I347" i="10" s="1"/>
  <c r="R462" i="10"/>
  <c r="S462" i="10" s="1"/>
  <c r="S473" i="10" s="1"/>
  <c r="S487" i="10" s="1"/>
  <c r="H84" i="10"/>
  <c r="I84" i="10" s="1"/>
  <c r="R399" i="10"/>
  <c r="S399" i="10" s="1"/>
  <c r="O462" i="10"/>
  <c r="P462" i="10" s="1"/>
  <c r="E210" i="10"/>
  <c r="F210" i="10" s="1"/>
  <c r="F221" i="10" s="1"/>
  <c r="E462" i="10"/>
  <c r="F462" i="10" s="1"/>
  <c r="F473" i="10" s="1"/>
  <c r="H462" i="10"/>
  <c r="I462" i="10" s="1"/>
  <c r="I473" i="10" s="1"/>
  <c r="H210" i="10"/>
  <c r="I210" i="10" s="1"/>
  <c r="I254" i="10" s="1"/>
  <c r="E336" i="10"/>
  <c r="F336" i="10" s="1"/>
  <c r="F380" i="10" s="1"/>
  <c r="G380" i="10" s="1"/>
  <c r="G381" i="10" s="1"/>
  <c r="H273" i="10"/>
  <c r="I273" i="10" s="1"/>
  <c r="I284" i="10" s="1"/>
  <c r="R84" i="10"/>
  <c r="S84" i="10" s="1"/>
  <c r="E399" i="10"/>
  <c r="F399" i="10" s="1"/>
  <c r="R147" i="10"/>
  <c r="S147" i="10" s="1"/>
  <c r="S158" i="10" s="1"/>
  <c r="R273" i="10"/>
  <c r="S273" i="10" s="1"/>
  <c r="S317" i="10" s="1"/>
  <c r="H399" i="10"/>
  <c r="I399" i="10" s="1"/>
  <c r="I410" i="10" s="1"/>
  <c r="M462" i="10"/>
  <c r="N462" i="10" s="1"/>
  <c r="N473" i="10" s="1"/>
  <c r="N487" i="10" s="1"/>
  <c r="N489" i="10" s="1"/>
  <c r="E84" i="10"/>
  <c r="F84" i="10" s="1"/>
  <c r="M210" i="10"/>
  <c r="N210" i="10" s="1"/>
  <c r="M273" i="10"/>
  <c r="N273" i="10" s="1"/>
  <c r="N284" i="10" s="1"/>
  <c r="M336" i="10"/>
  <c r="N336" i="10" s="1"/>
  <c r="N380" i="10" s="1"/>
  <c r="M399" i="10"/>
  <c r="N399" i="10" s="1"/>
  <c r="N443" i="10" s="1"/>
  <c r="M84" i="10"/>
  <c r="N84" i="10" s="1"/>
  <c r="M147" i="10"/>
  <c r="N147" i="10" s="1"/>
  <c r="E273" i="10"/>
  <c r="F273" i="10" s="1"/>
  <c r="P163" i="10"/>
  <c r="N100" i="10"/>
  <c r="J147" i="10"/>
  <c r="K147" i="10" s="1"/>
  <c r="H147" i="10"/>
  <c r="I147" i="10" s="1"/>
  <c r="I158" i="10" s="1"/>
  <c r="D443" i="10"/>
  <c r="G442" i="10" s="1"/>
  <c r="L504" i="10"/>
  <c r="R210" i="10"/>
  <c r="S210" i="10" s="1"/>
  <c r="S221" i="10" s="1"/>
  <c r="S235" i="10" s="1"/>
  <c r="R336" i="10"/>
  <c r="S336" i="10" s="1"/>
  <c r="S380" i="10" s="1"/>
  <c r="L167" i="12"/>
  <c r="L168" i="12" s="1"/>
  <c r="N102" i="12"/>
  <c r="N105" i="12" s="1"/>
  <c r="D94" i="12"/>
  <c r="G127" i="12"/>
  <c r="U161" i="11"/>
  <c r="V161" i="11" s="1"/>
  <c r="V162" i="11" s="1"/>
  <c r="D250" i="11"/>
  <c r="S285" i="11"/>
  <c r="I285" i="11"/>
  <c r="G105" i="11"/>
  <c r="G106" i="11" s="1"/>
  <c r="G167" i="11"/>
  <c r="G168" i="11" s="1"/>
  <c r="L167" i="11"/>
  <c r="L168" i="11" s="1"/>
  <c r="I415" i="10"/>
  <c r="G456" i="10"/>
  <c r="G457" i="10" s="1"/>
  <c r="K189" i="10"/>
  <c r="L189" i="10" s="1"/>
  <c r="K476" i="10"/>
  <c r="K478" i="10" s="1"/>
  <c r="K456" i="10"/>
  <c r="L456" i="10" s="1"/>
  <c r="L457" i="10" s="1"/>
  <c r="P267" i="10"/>
  <c r="Q267" i="10" s="1"/>
  <c r="Q268" i="10" s="1"/>
  <c r="Q504" i="10"/>
  <c r="F226" i="10"/>
  <c r="G226" i="10" s="1"/>
  <c r="G227" i="10" s="1"/>
  <c r="S163" i="10"/>
  <c r="I289" i="10"/>
  <c r="K100" i="10"/>
  <c r="I226" i="10"/>
  <c r="S352" i="10"/>
  <c r="P189" i="10"/>
  <c r="Q189" i="10" s="1"/>
  <c r="N226" i="10"/>
  <c r="F289" i="10"/>
  <c r="G289" i="10" s="1"/>
  <c r="G290" i="10" s="1"/>
  <c r="I352" i="10"/>
  <c r="L485" i="10"/>
  <c r="L486" i="10" s="1"/>
  <c r="S100" i="10"/>
  <c r="I100" i="10"/>
  <c r="A168" i="10"/>
  <c r="A169" i="10" s="1"/>
  <c r="A170" i="10" s="1"/>
  <c r="A171" i="10" s="1"/>
  <c r="A231" i="10"/>
  <c r="A232" i="10" s="1"/>
  <c r="A233" i="10" s="1"/>
  <c r="A234" i="10" s="1"/>
  <c r="A294" i="10"/>
  <c r="A295" i="10" s="1"/>
  <c r="A296" i="10" s="1"/>
  <c r="A297" i="10" s="1"/>
  <c r="A483" i="10"/>
  <c r="A484" i="10" s="1"/>
  <c r="A485" i="10" s="1"/>
  <c r="A486" i="10" s="1"/>
  <c r="A105" i="10"/>
  <c r="A106" i="10" s="1"/>
  <c r="A107" i="10" s="1"/>
  <c r="A108" i="10" s="1"/>
  <c r="P99" i="10"/>
  <c r="P103" i="10"/>
  <c r="P107" i="10" s="1"/>
  <c r="Q107" i="10" s="1"/>
  <c r="Q108" i="10" s="1"/>
  <c r="F352" i="10"/>
  <c r="G352" i="10" s="1"/>
  <c r="G353" i="10" s="1"/>
  <c r="S289" i="10"/>
  <c r="U441" i="10"/>
  <c r="V441" i="10" s="1"/>
  <c r="K161" i="10"/>
  <c r="K166" i="10"/>
  <c r="K170" i="10" s="1"/>
  <c r="L170" i="10" s="1"/>
  <c r="L171" i="10" s="1"/>
  <c r="U161" i="10"/>
  <c r="U166" i="10"/>
  <c r="U170" i="10" s="1"/>
  <c r="V170" i="10" s="1"/>
  <c r="V171" i="10" s="1"/>
  <c r="U287" i="10"/>
  <c r="U292" i="10"/>
  <c r="U296" i="10" s="1"/>
  <c r="V296" i="10" s="1"/>
  <c r="V297" i="10" s="1"/>
  <c r="U99" i="10"/>
  <c r="U103" i="10"/>
  <c r="U107" i="10" s="1"/>
  <c r="V107" i="10" s="1"/>
  <c r="V108" i="10" s="1"/>
  <c r="A420" i="10"/>
  <c r="A421" i="10" s="1"/>
  <c r="A422" i="10" s="1"/>
  <c r="A423" i="10" s="1"/>
  <c r="A357" i="10"/>
  <c r="A358" i="10" s="1"/>
  <c r="A359" i="10" s="1"/>
  <c r="A360" i="10" s="1"/>
  <c r="K296" i="10"/>
  <c r="L296" i="10" s="1"/>
  <c r="L297" i="10" s="1"/>
  <c r="P78" i="10"/>
  <c r="K126" i="10"/>
  <c r="L126" i="10" s="1"/>
  <c r="V229" i="11"/>
  <c r="V230" i="11" s="1"/>
  <c r="E83" i="12"/>
  <c r="F83" i="12" s="1"/>
  <c r="K162" i="10"/>
  <c r="G201" i="11"/>
  <c r="G202" i="11" s="1"/>
  <c r="D156" i="12"/>
  <c r="P223" i="11"/>
  <c r="Q223" i="11" s="1"/>
  <c r="Q224" i="11" s="1"/>
  <c r="F223" i="11"/>
  <c r="K161" i="11"/>
  <c r="P98" i="10"/>
  <c r="F99" i="11"/>
  <c r="G99" i="11" s="1"/>
  <c r="G100" i="11" s="1"/>
  <c r="U98" i="10"/>
  <c r="D301" i="10"/>
  <c r="D11" i="21" s="1"/>
  <c r="N163" i="10"/>
  <c r="Q163" i="10" s="1"/>
  <c r="Q164" i="10" s="1"/>
  <c r="F285" i="11"/>
  <c r="G285" i="11" s="1"/>
  <c r="G286" i="11" s="1"/>
  <c r="N161" i="11"/>
  <c r="U126" i="10"/>
  <c r="V126" i="10" s="1"/>
  <c r="P126" i="10"/>
  <c r="Q126" i="10" s="1"/>
  <c r="E207" i="12"/>
  <c r="F207" i="12" s="1"/>
  <c r="G189" i="12"/>
  <c r="K223" i="12"/>
  <c r="L223" i="12" s="1"/>
  <c r="L224" i="12" s="1"/>
  <c r="S64" i="12"/>
  <c r="J83" i="12"/>
  <c r="K83" i="12" s="1"/>
  <c r="L77" i="12"/>
  <c r="L78" i="12" s="1"/>
  <c r="N77" i="12"/>
  <c r="Q161" i="12"/>
  <c r="Q162" i="12" s="1"/>
  <c r="S99" i="11"/>
  <c r="F161" i="11"/>
  <c r="G161" i="11" s="1"/>
  <c r="G162" i="11" s="1"/>
  <c r="U223" i="11"/>
  <c r="V223" i="11" s="1"/>
  <c r="V224" i="11" s="1"/>
  <c r="L139" i="11"/>
  <c r="L140" i="11" s="1"/>
  <c r="P139" i="11"/>
  <c r="G139" i="11"/>
  <c r="G140" i="11" s="1"/>
  <c r="P263" i="11"/>
  <c r="G77" i="11"/>
  <c r="G78" i="11" s="1"/>
  <c r="V167" i="11"/>
  <c r="V168" i="11" s="1"/>
  <c r="V139" i="11"/>
  <c r="V140" i="11" s="1"/>
  <c r="T145" i="11"/>
  <c r="U145" i="11" s="1"/>
  <c r="Q201" i="11"/>
  <c r="Q202" i="11" s="1"/>
  <c r="I99" i="11"/>
  <c r="L201" i="11"/>
  <c r="L202" i="11" s="1"/>
  <c r="J207" i="11"/>
  <c r="K207" i="11" s="1"/>
  <c r="U201" i="11"/>
  <c r="G263" i="11"/>
  <c r="G264" i="11" s="1"/>
  <c r="E269" i="11"/>
  <c r="F269" i="11" s="1"/>
  <c r="U141" i="10"/>
  <c r="K289" i="10"/>
  <c r="I163" i="10"/>
  <c r="G204" i="10"/>
  <c r="G205" i="10" s="1"/>
  <c r="N352" i="10"/>
  <c r="P141" i="10"/>
  <c r="N415" i="10"/>
  <c r="G330" i="10"/>
  <c r="G331" i="10" s="1"/>
  <c r="K78" i="10"/>
  <c r="L315" i="10"/>
  <c r="P315" i="10"/>
  <c r="Q315" i="10" s="1"/>
  <c r="G78" i="10"/>
  <c r="G79" i="10" s="1"/>
  <c r="K441" i="10"/>
  <c r="L441" i="10" s="1"/>
  <c r="U478" i="10"/>
  <c r="V478" i="10" s="1"/>
  <c r="V479" i="10" s="1"/>
  <c r="P204" i="10"/>
  <c r="G141" i="10"/>
  <c r="G142" i="10" s="1"/>
  <c r="E147" i="10"/>
  <c r="F147" i="10" s="1"/>
  <c r="K252" i="10"/>
  <c r="L252" i="10" s="1"/>
  <c r="V485" i="10"/>
  <c r="V486" i="10" s="1"/>
  <c r="U78" i="10"/>
  <c r="U456" i="10"/>
  <c r="P289" i="10"/>
  <c r="P285" i="11"/>
  <c r="P99" i="12"/>
  <c r="Q99" i="12" s="1"/>
  <c r="Q100" i="12" s="1"/>
  <c r="U504" i="10"/>
  <c r="V504" i="10" s="1"/>
  <c r="F100" i="10"/>
  <c r="G100" i="10" s="1"/>
  <c r="G101" i="10" s="1"/>
  <c r="U378" i="10"/>
  <c r="V378" i="10" s="1"/>
  <c r="P478" i="10"/>
  <c r="Q478" i="10" s="1"/>
  <c r="Q479" i="10" s="1"/>
  <c r="F478" i="10"/>
  <c r="G478" i="10" s="1"/>
  <c r="G479" i="10" s="1"/>
  <c r="G251" i="12"/>
  <c r="N201" i="12"/>
  <c r="K188" i="12"/>
  <c r="L188" i="12" s="1"/>
  <c r="P139" i="12"/>
  <c r="G139" i="12"/>
  <c r="G140" i="12" s="1"/>
  <c r="L126" i="12"/>
  <c r="K105" i="12"/>
  <c r="L105" i="12" s="1"/>
  <c r="L106" i="12" s="1"/>
  <c r="N229" i="12"/>
  <c r="K229" i="12"/>
  <c r="L229" i="12" s="1"/>
  <c r="L230" i="12" s="1"/>
  <c r="P238" i="12"/>
  <c r="P211" i="12"/>
  <c r="P237" i="12"/>
  <c r="P221" i="12"/>
  <c r="P212" i="12"/>
  <c r="P210" i="12"/>
  <c r="P217" i="12"/>
  <c r="P214" i="12"/>
  <c r="P216" i="12"/>
  <c r="P209" i="12"/>
  <c r="P213" i="12"/>
  <c r="P239" i="12"/>
  <c r="P222" i="12"/>
  <c r="P228" i="12"/>
  <c r="P200" i="12"/>
  <c r="P240" i="12"/>
  <c r="P198" i="12"/>
  <c r="P196" i="12"/>
  <c r="P226" i="12" s="1"/>
  <c r="P199" i="12"/>
  <c r="K201" i="12"/>
  <c r="N250" i="12"/>
  <c r="H207" i="12"/>
  <c r="I207" i="12" s="1"/>
  <c r="S198" i="12"/>
  <c r="S200" i="12"/>
  <c r="S228" i="12"/>
  <c r="S199" i="12"/>
  <c r="S196" i="12"/>
  <c r="S226" i="12" s="1"/>
  <c r="U193" i="12"/>
  <c r="S214" i="12"/>
  <c r="S208" i="12"/>
  <c r="S239" i="12"/>
  <c r="S216" i="12"/>
  <c r="S240" i="12"/>
  <c r="S210" i="12"/>
  <c r="S209" i="12"/>
  <c r="U194" i="12"/>
  <c r="U215" i="12" s="1"/>
  <c r="S238" i="12"/>
  <c r="S217" i="12"/>
  <c r="S213" i="12"/>
  <c r="S212" i="12"/>
  <c r="S211" i="12"/>
  <c r="S221" i="12"/>
  <c r="S222" i="12"/>
  <c r="S237" i="12"/>
  <c r="K250" i="12"/>
  <c r="L250" i="12" s="1"/>
  <c r="S167" i="12"/>
  <c r="P167" i="12"/>
  <c r="Q167" i="12" s="1"/>
  <c r="Q168" i="12" s="1"/>
  <c r="S161" i="12"/>
  <c r="U175" i="12"/>
  <c r="U150" i="12"/>
  <c r="U177" i="12"/>
  <c r="U154" i="12"/>
  <c r="U149" i="12"/>
  <c r="U152" i="12"/>
  <c r="U176" i="12"/>
  <c r="U151" i="12"/>
  <c r="U159" i="12"/>
  <c r="U155" i="12"/>
  <c r="U147" i="12"/>
  <c r="U160" i="12"/>
  <c r="U148" i="12"/>
  <c r="P188" i="12"/>
  <c r="Q188" i="12" s="1"/>
  <c r="J145" i="12"/>
  <c r="K145" i="12" s="1"/>
  <c r="U166" i="12"/>
  <c r="U138" i="12"/>
  <c r="U134" i="12"/>
  <c r="U164" i="12" s="1"/>
  <c r="U136" i="12"/>
  <c r="U137" i="12"/>
  <c r="U178" i="12"/>
  <c r="S139" i="12"/>
  <c r="I124" i="12"/>
  <c r="I94" i="12"/>
  <c r="I107" i="12" s="1"/>
  <c r="P126" i="12"/>
  <c r="Q126" i="12" s="1"/>
  <c r="P105" i="12"/>
  <c r="U115" i="12"/>
  <c r="U92" i="12"/>
  <c r="U114" i="12"/>
  <c r="U87" i="12"/>
  <c r="U97" i="12"/>
  <c r="U113" i="12"/>
  <c r="U93" i="12"/>
  <c r="U86" i="12"/>
  <c r="U98" i="12"/>
  <c r="U89" i="12"/>
  <c r="U104" i="12"/>
  <c r="U74" i="12"/>
  <c r="U116" i="12"/>
  <c r="U76" i="12"/>
  <c r="U72" i="12"/>
  <c r="U102" i="12" s="1"/>
  <c r="U75" i="12"/>
  <c r="S105" i="12"/>
  <c r="G316" i="10"/>
  <c r="P291" i="11"/>
  <c r="Q291" i="11" s="1"/>
  <c r="Q292" i="11" s="1"/>
  <c r="N285" i="11"/>
  <c r="L223" i="11"/>
  <c r="L224" i="11" s="1"/>
  <c r="Q229" i="11"/>
  <c r="Q230" i="11" s="1"/>
  <c r="L229" i="11"/>
  <c r="L230" i="11" s="1"/>
  <c r="P77" i="11"/>
  <c r="D296" i="11"/>
  <c r="D11" i="22" s="1"/>
  <c r="K284" i="11"/>
  <c r="K291" i="11"/>
  <c r="L291" i="11" s="1"/>
  <c r="L292" i="11" s="1"/>
  <c r="K283" i="11"/>
  <c r="K263" i="11"/>
  <c r="N280" i="11"/>
  <c r="N312" i="11"/>
  <c r="U291" i="11"/>
  <c r="V291" i="11" s="1"/>
  <c r="V292" i="11" s="1"/>
  <c r="U283" i="11"/>
  <c r="U284" i="11"/>
  <c r="U263" i="11"/>
  <c r="I312" i="11"/>
  <c r="F250" i="11"/>
  <c r="P160" i="11"/>
  <c r="P159" i="11"/>
  <c r="P167" i="11"/>
  <c r="Q167" i="11" s="1"/>
  <c r="Q168" i="11" s="1"/>
  <c r="S188" i="11"/>
  <c r="S156" i="11"/>
  <c r="S169" i="11" s="1"/>
  <c r="S171" i="11" s="1"/>
  <c r="I188" i="11"/>
  <c r="P105" i="11"/>
  <c r="Q105" i="11" s="1"/>
  <c r="Q106" i="11" s="1"/>
  <c r="P98" i="11"/>
  <c r="P97" i="11"/>
  <c r="N99" i="11"/>
  <c r="K105" i="11"/>
  <c r="L105" i="11" s="1"/>
  <c r="L106" i="11" s="1"/>
  <c r="K97" i="11"/>
  <c r="K98" i="11"/>
  <c r="U77" i="11"/>
  <c r="D126" i="11"/>
  <c r="D94" i="11"/>
  <c r="D107" i="11" s="1"/>
  <c r="D109" i="11" s="1"/>
  <c r="K77" i="11"/>
  <c r="U105" i="11"/>
  <c r="V105" i="11" s="1"/>
  <c r="V106" i="11" s="1"/>
  <c r="U98" i="11"/>
  <c r="U97" i="11"/>
  <c r="I478" i="10"/>
  <c r="U393" i="10"/>
  <c r="F415" i="10"/>
  <c r="G415" i="10" s="1"/>
  <c r="G416" i="10" s="1"/>
  <c r="K267" i="10"/>
  <c r="N289" i="10"/>
  <c r="U267" i="10"/>
  <c r="U288" i="10"/>
  <c r="U315" i="10"/>
  <c r="V315" i="10" s="1"/>
  <c r="U252" i="10"/>
  <c r="V252" i="10" s="1"/>
  <c r="Q170" i="10"/>
  <c r="Q171" i="10" s="1"/>
  <c r="U162" i="10"/>
  <c r="F163" i="10"/>
  <c r="G163" i="10" s="1"/>
  <c r="G164" i="10" s="1"/>
  <c r="U189" i="10"/>
  <c r="V189" i="10" s="1"/>
  <c r="S506" i="10"/>
  <c r="D506" i="10"/>
  <c r="G505" i="10" s="1"/>
  <c r="D473" i="10"/>
  <c r="D487" i="10" s="1"/>
  <c r="D489" i="10" s="1"/>
  <c r="Q485" i="10"/>
  <c r="Q486" i="10" s="1"/>
  <c r="Q456" i="10"/>
  <c r="Q457" i="10" s="1"/>
  <c r="K393" i="10"/>
  <c r="P441" i="10"/>
  <c r="Q441" i="10" s="1"/>
  <c r="U413" i="10"/>
  <c r="U414" i="10"/>
  <c r="U422" i="10"/>
  <c r="V422" i="10" s="1"/>
  <c r="V423" i="10" s="1"/>
  <c r="K413" i="10"/>
  <c r="K422" i="10"/>
  <c r="L422" i="10" s="1"/>
  <c r="L423" i="10" s="1"/>
  <c r="K414" i="10"/>
  <c r="P413" i="10"/>
  <c r="P414" i="10"/>
  <c r="P422" i="10"/>
  <c r="Q422" i="10" s="1"/>
  <c r="Q423" i="10" s="1"/>
  <c r="G393" i="10"/>
  <c r="G394" i="10" s="1"/>
  <c r="P393" i="10"/>
  <c r="K351" i="10"/>
  <c r="K359" i="10"/>
  <c r="L359" i="10" s="1"/>
  <c r="L360" i="10" s="1"/>
  <c r="K350" i="10"/>
  <c r="U351" i="10"/>
  <c r="U359" i="10"/>
  <c r="V359" i="10" s="1"/>
  <c r="V360" i="10" s="1"/>
  <c r="U350" i="10"/>
  <c r="K330" i="10"/>
  <c r="P330" i="10"/>
  <c r="K378" i="10"/>
  <c r="L378" i="10" s="1"/>
  <c r="U330" i="10"/>
  <c r="P378" i="10"/>
  <c r="Q378" i="10" s="1"/>
  <c r="P351" i="10"/>
  <c r="P359" i="10"/>
  <c r="Q359" i="10" s="1"/>
  <c r="Q360" i="10" s="1"/>
  <c r="P350" i="10"/>
  <c r="F347" i="10"/>
  <c r="G267" i="10"/>
  <c r="G268" i="10" s="1"/>
  <c r="Q296" i="10"/>
  <c r="Q297" i="10" s="1"/>
  <c r="K225" i="10"/>
  <c r="K233" i="10"/>
  <c r="L233" i="10" s="1"/>
  <c r="L234" i="10" s="1"/>
  <c r="K224" i="10"/>
  <c r="U225" i="10"/>
  <c r="U233" i="10"/>
  <c r="V233" i="10" s="1"/>
  <c r="V234" i="10" s="1"/>
  <c r="U224" i="10"/>
  <c r="P225" i="10"/>
  <c r="P233" i="10"/>
  <c r="Q233" i="10" s="1"/>
  <c r="Q234" i="10" s="1"/>
  <c r="P224" i="10"/>
  <c r="P252" i="10"/>
  <c r="Q252" i="10" s="1"/>
  <c r="K204" i="10"/>
  <c r="U204" i="10"/>
  <c r="F254" i="10"/>
  <c r="G254" i="10" s="1"/>
  <c r="G255" i="10" s="1"/>
  <c r="L141" i="10"/>
  <c r="L142" i="10" s="1"/>
  <c r="D158" i="10"/>
  <c r="D172" i="10" s="1"/>
  <c r="D174" i="10" s="1"/>
  <c r="D191" i="10"/>
  <c r="G190" i="10" s="1"/>
  <c r="L107" i="10"/>
  <c r="L108" i="10" s="1"/>
  <c r="D95" i="10"/>
  <c r="D109" i="10" s="1"/>
  <c r="D111" i="10" s="1"/>
  <c r="D128" i="10"/>
  <c r="G127" i="10" s="1"/>
  <c r="I186" i="12" l="1"/>
  <c r="L189" i="12" s="1"/>
  <c r="D244" i="12"/>
  <c r="D234" i="12"/>
  <c r="S188" i="12"/>
  <c r="S126" i="12"/>
  <c r="U90" i="12"/>
  <c r="U88" i="12"/>
  <c r="U85" i="12"/>
  <c r="I109" i="12"/>
  <c r="I110" i="12" s="1"/>
  <c r="N156" i="12"/>
  <c r="N169" i="12" s="1"/>
  <c r="N171" i="12" s="1"/>
  <c r="O145" i="12"/>
  <c r="P145" i="12" s="1"/>
  <c r="M83" i="12"/>
  <c r="N83" i="12" s="1"/>
  <c r="N124" i="12" s="1"/>
  <c r="Q127" i="12" s="1"/>
  <c r="M207" i="12"/>
  <c r="N207" i="12" s="1"/>
  <c r="N248" i="12" s="1"/>
  <c r="D169" i="12"/>
  <c r="D171" i="12" s="1"/>
  <c r="D107" i="12"/>
  <c r="D109" i="12" s="1"/>
  <c r="G223" i="11"/>
  <c r="G224" i="11" s="1"/>
  <c r="N126" i="11"/>
  <c r="G250" i="11"/>
  <c r="G251" i="11" s="1"/>
  <c r="N293" i="11"/>
  <c r="N295" i="11" s="1"/>
  <c r="N107" i="11"/>
  <c r="N109" i="11" s="1"/>
  <c r="I250" i="11"/>
  <c r="I169" i="11"/>
  <c r="L161" i="11"/>
  <c r="L162" i="11" s="1"/>
  <c r="N250" i="11"/>
  <c r="Q250" i="11" s="1"/>
  <c r="Q251" i="11" s="1"/>
  <c r="S280" i="11"/>
  <c r="S293" i="11" s="1"/>
  <c r="S295" i="11" s="1"/>
  <c r="S250" i="11"/>
  <c r="I293" i="11"/>
  <c r="I295" i="11" s="1"/>
  <c r="I233" i="11"/>
  <c r="I234" i="11" s="1"/>
  <c r="H10" i="22" s="1"/>
  <c r="I244" i="11"/>
  <c r="H15" i="22" s="1"/>
  <c r="S233" i="11"/>
  <c r="S234" i="11" s="1"/>
  <c r="P10" i="22" s="1"/>
  <c r="S244" i="11"/>
  <c r="P15" i="22" s="1"/>
  <c r="I171" i="11"/>
  <c r="I172" i="11" s="1"/>
  <c r="H9" i="22" s="1"/>
  <c r="T83" i="11"/>
  <c r="U83" i="11" s="1"/>
  <c r="O145" i="11"/>
  <c r="P145" i="11" s="1"/>
  <c r="J83" i="11"/>
  <c r="K83" i="11" s="1"/>
  <c r="T269" i="11"/>
  <c r="U269" i="11" s="1"/>
  <c r="J269" i="11"/>
  <c r="K269" i="11" s="1"/>
  <c r="O269" i="11"/>
  <c r="P269" i="11" s="1"/>
  <c r="O83" i="11"/>
  <c r="P83" i="11" s="1"/>
  <c r="P126" i="11" s="1"/>
  <c r="Q126" i="11" s="1"/>
  <c r="Q127" i="11" s="1"/>
  <c r="N347" i="10"/>
  <c r="S254" i="10"/>
  <c r="I443" i="10"/>
  <c r="S284" i="10"/>
  <c r="S298" i="10" s="1"/>
  <c r="S300" i="10" s="1"/>
  <c r="N506" i="10"/>
  <c r="Q505" i="10" s="1"/>
  <c r="I191" i="10"/>
  <c r="N317" i="10"/>
  <c r="Q316" i="10" s="1"/>
  <c r="S347" i="10"/>
  <c r="S361" i="10" s="1"/>
  <c r="S363" i="10" s="1"/>
  <c r="F487" i="10"/>
  <c r="F489" i="10" s="1"/>
  <c r="I221" i="10"/>
  <c r="I506" i="10"/>
  <c r="L505" i="10" s="1"/>
  <c r="S172" i="10"/>
  <c r="S174" i="10" s="1"/>
  <c r="F235" i="10"/>
  <c r="F237" i="10" s="1"/>
  <c r="I298" i="10"/>
  <c r="F506" i="10"/>
  <c r="G506" i="10" s="1"/>
  <c r="G507" i="10" s="1"/>
  <c r="D437" i="10"/>
  <c r="D21" i="21" s="1"/>
  <c r="S191" i="10"/>
  <c r="V190" i="10" s="1"/>
  <c r="I172" i="10"/>
  <c r="I174" i="10" s="1"/>
  <c r="I361" i="10"/>
  <c r="I363" i="10" s="1"/>
  <c r="N410" i="10"/>
  <c r="N424" i="10" s="1"/>
  <c r="N426" i="10" s="1"/>
  <c r="N298" i="10"/>
  <c r="N300" i="10" s="1"/>
  <c r="F361" i="10"/>
  <c r="G361" i="10" s="1"/>
  <c r="G362" i="10" s="1"/>
  <c r="I380" i="10"/>
  <c r="L379" i="10" s="1"/>
  <c r="I424" i="10"/>
  <c r="I426" i="10" s="1"/>
  <c r="I427" i="10" s="1"/>
  <c r="H13" i="21" s="1"/>
  <c r="N361" i="10"/>
  <c r="N363" i="10" s="1"/>
  <c r="I235" i="10"/>
  <c r="I237" i="10" s="1"/>
  <c r="D427" i="10"/>
  <c r="D13" i="21" s="1"/>
  <c r="I317" i="10"/>
  <c r="L316" i="10" s="1"/>
  <c r="I487" i="10"/>
  <c r="I489" i="10" s="1"/>
  <c r="S237" i="10"/>
  <c r="S238" i="10" s="1"/>
  <c r="P10" i="21" s="1"/>
  <c r="S248" i="10"/>
  <c r="P18" i="21" s="1"/>
  <c r="S489" i="10"/>
  <c r="S490" i="10" s="1"/>
  <c r="P14" i="21" s="1"/>
  <c r="S500" i="10"/>
  <c r="P22" i="21" s="1"/>
  <c r="F363" i="10"/>
  <c r="T147" i="10"/>
  <c r="U147" i="10" s="1"/>
  <c r="U158" i="10" s="1"/>
  <c r="V158" i="10" s="1"/>
  <c r="V159" i="10" s="1"/>
  <c r="A487" i="10"/>
  <c r="A488" i="10" s="1"/>
  <c r="A489" i="10" s="1"/>
  <c r="A490" i="10" s="1"/>
  <c r="A491" i="10" s="1"/>
  <c r="A492" i="10" s="1"/>
  <c r="A493" i="10" s="1"/>
  <c r="A494" i="10" s="1"/>
  <c r="A495" i="10" s="1"/>
  <c r="A496" i="10" s="1"/>
  <c r="A500" i="10" s="1"/>
  <c r="A501" i="10" s="1"/>
  <c r="A503" i="10" s="1"/>
  <c r="A504" i="10" s="1"/>
  <c r="A505" i="10" s="1"/>
  <c r="A506" i="10" s="1"/>
  <c r="A507" i="10" s="1"/>
  <c r="I300" i="10"/>
  <c r="I301" i="10" s="1"/>
  <c r="H11" i="21" s="1"/>
  <c r="O399" i="10"/>
  <c r="P399" i="10" s="1"/>
  <c r="T462" i="10"/>
  <c r="U462" i="10" s="1"/>
  <c r="U506" i="10" s="1"/>
  <c r="V506" i="10" s="1"/>
  <c r="V507" i="10" s="1"/>
  <c r="A424" i="10"/>
  <c r="A425" i="10" s="1"/>
  <c r="A426" i="10" s="1"/>
  <c r="A427" i="10" s="1"/>
  <c r="A428" i="10" s="1"/>
  <c r="A429" i="10" s="1"/>
  <c r="A430" i="10" s="1"/>
  <c r="A431" i="10" s="1"/>
  <c r="A432" i="10" s="1"/>
  <c r="A433" i="10" s="1"/>
  <c r="A437" i="10" s="1"/>
  <c r="A438" i="10" s="1"/>
  <c r="A440" i="10" s="1"/>
  <c r="A441" i="10" s="1"/>
  <c r="A442" i="10" s="1"/>
  <c r="A443" i="10" s="1"/>
  <c r="A444" i="10" s="1"/>
  <c r="A298" i="10"/>
  <c r="A299" i="10" s="1"/>
  <c r="A300" i="10" s="1"/>
  <c r="A301" i="10" s="1"/>
  <c r="A302" i="10" s="1"/>
  <c r="A303" i="10" s="1"/>
  <c r="A304" i="10" s="1"/>
  <c r="A305" i="10" s="1"/>
  <c r="A306" i="10" s="1"/>
  <c r="A307" i="10" s="1"/>
  <c r="A311" i="10" s="1"/>
  <c r="A312" i="10" s="1"/>
  <c r="A314" i="10" s="1"/>
  <c r="A315" i="10" s="1"/>
  <c r="A316" i="10" s="1"/>
  <c r="A317" i="10" s="1"/>
  <c r="A318" i="10" s="1"/>
  <c r="J210" i="10"/>
  <c r="K210" i="10" s="1"/>
  <c r="O336" i="10"/>
  <c r="P336" i="10" s="1"/>
  <c r="T273" i="10"/>
  <c r="U273" i="10" s="1"/>
  <c r="J84" i="10"/>
  <c r="K84" i="10" s="1"/>
  <c r="K95" i="10" s="1"/>
  <c r="K109" i="10" s="1"/>
  <c r="J336" i="10"/>
  <c r="K336" i="10" s="1"/>
  <c r="T336" i="10"/>
  <c r="U336" i="10" s="1"/>
  <c r="J273" i="10"/>
  <c r="K273" i="10" s="1"/>
  <c r="T84" i="10"/>
  <c r="U84" i="10" s="1"/>
  <c r="U128" i="10" s="1"/>
  <c r="O84" i="10"/>
  <c r="P84" i="10" s="1"/>
  <c r="P95" i="10" s="1"/>
  <c r="A235" i="10"/>
  <c r="A236" i="10" s="1"/>
  <c r="A237" i="10" s="1"/>
  <c r="A238" i="10" s="1"/>
  <c r="A239" i="10" s="1"/>
  <c r="A240" i="10" s="1"/>
  <c r="A241" i="10" s="1"/>
  <c r="A242" i="10" s="1"/>
  <c r="A243" i="10" s="1"/>
  <c r="A244" i="10" s="1"/>
  <c r="A248" i="10" s="1"/>
  <c r="A249" i="10" s="1"/>
  <c r="A251" i="10" s="1"/>
  <c r="A252" i="10" s="1"/>
  <c r="A253" i="10" s="1"/>
  <c r="A254" i="10" s="1"/>
  <c r="A255" i="10" s="1"/>
  <c r="O273" i="10"/>
  <c r="P273" i="10" s="1"/>
  <c r="P317" i="10" s="1"/>
  <c r="A361" i="10"/>
  <c r="A362" i="10" s="1"/>
  <c r="A363" i="10" s="1"/>
  <c r="A364" i="10" s="1"/>
  <c r="A365" i="10" s="1"/>
  <c r="A366" i="10" s="1"/>
  <c r="A367" i="10" s="1"/>
  <c r="A368" i="10" s="1"/>
  <c r="A369" i="10" s="1"/>
  <c r="A370" i="10" s="1"/>
  <c r="A374" i="10" s="1"/>
  <c r="A375" i="10" s="1"/>
  <c r="A377" i="10" s="1"/>
  <c r="A378" i="10" s="1"/>
  <c r="A379" i="10" s="1"/>
  <c r="A380" i="10" s="1"/>
  <c r="A381" i="10" s="1"/>
  <c r="T210" i="10"/>
  <c r="U210" i="10" s="1"/>
  <c r="J399" i="10"/>
  <c r="K399" i="10" s="1"/>
  <c r="T399" i="10"/>
  <c r="U399" i="10" s="1"/>
  <c r="U410" i="10" s="1"/>
  <c r="O210" i="10"/>
  <c r="P210" i="10" s="1"/>
  <c r="P221" i="10" s="1"/>
  <c r="O147" i="10"/>
  <c r="P147" i="10" s="1"/>
  <c r="P158" i="10" s="1"/>
  <c r="P172" i="10" s="1"/>
  <c r="A109" i="10"/>
  <c r="A110" i="10" s="1"/>
  <c r="A111" i="10" s="1"/>
  <c r="A112" i="10" s="1"/>
  <c r="A113" i="10" s="1"/>
  <c r="A114" i="10" s="1"/>
  <c r="A115" i="10" s="1"/>
  <c r="A116" i="10" s="1"/>
  <c r="A117" i="10" s="1"/>
  <c r="A118" i="10" s="1"/>
  <c r="A122" i="10" s="1"/>
  <c r="A123" i="10" s="1"/>
  <c r="A125" i="10" s="1"/>
  <c r="A126" i="10" s="1"/>
  <c r="A127" i="10" s="1"/>
  <c r="A128" i="10" s="1"/>
  <c r="A129" i="10" s="1"/>
  <c r="A172" i="10"/>
  <c r="A173" i="10" s="1"/>
  <c r="A174" i="10" s="1"/>
  <c r="A175" i="10" s="1"/>
  <c r="A176" i="10" s="1"/>
  <c r="A177" i="10" s="1"/>
  <c r="A178" i="10" s="1"/>
  <c r="A179" i="10" s="1"/>
  <c r="A180" i="10" s="1"/>
  <c r="A181" i="10" s="1"/>
  <c r="A185" i="10" s="1"/>
  <c r="A186" i="10" s="1"/>
  <c r="A188" i="10" s="1"/>
  <c r="A189" i="10" s="1"/>
  <c r="A190" i="10" s="1"/>
  <c r="A191" i="10" s="1"/>
  <c r="A192" i="10" s="1"/>
  <c r="J462" i="10"/>
  <c r="K462" i="10" s="1"/>
  <c r="K506" i="10" s="1"/>
  <c r="Q105" i="12"/>
  <c r="Q106" i="12" s="1"/>
  <c r="Q263" i="11"/>
  <c r="Q264" i="11" s="1"/>
  <c r="S301" i="10"/>
  <c r="P11" i="21" s="1"/>
  <c r="V141" i="10"/>
  <c r="V142" i="10" s="1"/>
  <c r="L289" i="10"/>
  <c r="L290" i="10" s="1"/>
  <c r="P100" i="10"/>
  <c r="Q100" i="10" s="1"/>
  <c r="Q101" i="10" s="1"/>
  <c r="L100" i="10"/>
  <c r="L101" i="10" s="1"/>
  <c r="Q78" i="10"/>
  <c r="Q79" i="10" s="1"/>
  <c r="I238" i="10"/>
  <c r="H10" i="21" s="1"/>
  <c r="U100" i="10"/>
  <c r="V100" i="10" s="1"/>
  <c r="V101" i="10" s="1"/>
  <c r="K163" i="10"/>
  <c r="L163" i="10" s="1"/>
  <c r="L164" i="10" s="1"/>
  <c r="U163" i="10"/>
  <c r="V163" i="10" s="1"/>
  <c r="V164" i="10" s="1"/>
  <c r="U289" i="10"/>
  <c r="V289" i="10" s="1"/>
  <c r="V290" i="10" s="1"/>
  <c r="D311" i="10"/>
  <c r="D19" i="21" s="1"/>
  <c r="D238" i="10"/>
  <c r="D10" i="21" s="1"/>
  <c r="D248" i="10"/>
  <c r="D18" i="21" s="1"/>
  <c r="Q139" i="12"/>
  <c r="Q140" i="12" s="1"/>
  <c r="Q139" i="11"/>
  <c r="Q140" i="11" s="1"/>
  <c r="Q77" i="11"/>
  <c r="Q78" i="11" s="1"/>
  <c r="F312" i="11"/>
  <c r="G312" i="11" s="1"/>
  <c r="G313" i="11" s="1"/>
  <c r="Q285" i="11"/>
  <c r="Q286" i="11" s="1"/>
  <c r="V201" i="11"/>
  <c r="V202" i="11" s="1"/>
  <c r="T207" i="11"/>
  <c r="U207" i="11" s="1"/>
  <c r="U250" i="11" s="1"/>
  <c r="V250" i="11" s="1"/>
  <c r="V251" i="11" s="1"/>
  <c r="V77" i="11"/>
  <c r="V78" i="11" s="1"/>
  <c r="N296" i="11"/>
  <c r="L11" i="22" s="1"/>
  <c r="Q289" i="10"/>
  <c r="Q290" i="10" s="1"/>
  <c r="Q204" i="10"/>
  <c r="Q205" i="10" s="1"/>
  <c r="I311" i="10"/>
  <c r="H19" i="21" s="1"/>
  <c r="D364" i="10"/>
  <c r="D12" i="21" s="1"/>
  <c r="V78" i="10"/>
  <c r="V79" i="10" s="1"/>
  <c r="L190" i="10"/>
  <c r="V393" i="10"/>
  <c r="V394" i="10" s="1"/>
  <c r="Q141" i="10"/>
  <c r="Q142" i="10" s="1"/>
  <c r="V505" i="10"/>
  <c r="L78" i="10"/>
  <c r="L79" i="10" s="1"/>
  <c r="L253" i="10"/>
  <c r="V456" i="10"/>
  <c r="V457" i="10" s="1"/>
  <c r="V379" i="10"/>
  <c r="L442" i="10"/>
  <c r="K226" i="10"/>
  <c r="L226" i="10" s="1"/>
  <c r="L227" i="10" s="1"/>
  <c r="P415" i="10"/>
  <c r="Q415" i="10" s="1"/>
  <c r="Q416" i="10" s="1"/>
  <c r="Q189" i="12"/>
  <c r="V316" i="10"/>
  <c r="P352" i="10"/>
  <c r="Q352" i="10" s="1"/>
  <c r="Q353" i="10" s="1"/>
  <c r="U99" i="11"/>
  <c r="V99" i="11" s="1"/>
  <c r="V100" i="11" s="1"/>
  <c r="L127" i="12"/>
  <c r="U212" i="12"/>
  <c r="U238" i="12"/>
  <c r="U237" i="12"/>
  <c r="U221" i="12"/>
  <c r="U211" i="12"/>
  <c r="U210" i="12"/>
  <c r="U222" i="12"/>
  <c r="U217" i="12"/>
  <c r="U213" i="12"/>
  <c r="U214" i="12"/>
  <c r="U216" i="12"/>
  <c r="U239" i="12"/>
  <c r="U209" i="12"/>
  <c r="U228" i="12"/>
  <c r="U200" i="12"/>
  <c r="U196" i="12"/>
  <c r="U226" i="12" s="1"/>
  <c r="U240" i="12"/>
  <c r="U198" i="12"/>
  <c r="U199" i="12"/>
  <c r="S229" i="12"/>
  <c r="I218" i="12"/>
  <c r="I231" i="12" s="1"/>
  <c r="I233" i="12" s="1"/>
  <c r="I248" i="12"/>
  <c r="L251" i="12" s="1"/>
  <c r="P201" i="12"/>
  <c r="P250" i="12"/>
  <c r="Q250" i="12" s="1"/>
  <c r="S250" i="12"/>
  <c r="S201" i="12"/>
  <c r="J207" i="12"/>
  <c r="K207" i="12" s="1"/>
  <c r="P223" i="12"/>
  <c r="Q223" i="12" s="1"/>
  <c r="Q224" i="12" s="1"/>
  <c r="S223" i="12"/>
  <c r="L201" i="12"/>
  <c r="L202" i="12" s="1"/>
  <c r="P229" i="12"/>
  <c r="Q229" i="12" s="1"/>
  <c r="Q230" i="12" s="1"/>
  <c r="U188" i="12"/>
  <c r="U139" i="12"/>
  <c r="V139" i="12" s="1"/>
  <c r="V140" i="12" s="1"/>
  <c r="U161" i="12"/>
  <c r="V161" i="12" s="1"/>
  <c r="V162" i="12" s="1"/>
  <c r="R145" i="12"/>
  <c r="S145" i="12" s="1"/>
  <c r="U167" i="12"/>
  <c r="V167" i="12" s="1"/>
  <c r="V168" i="12" s="1"/>
  <c r="I172" i="12"/>
  <c r="U105" i="12"/>
  <c r="V105" i="12" s="1"/>
  <c r="V106" i="12" s="1"/>
  <c r="U99" i="12"/>
  <c r="V99" i="12" s="1"/>
  <c r="V100" i="12" s="1"/>
  <c r="O83" i="12"/>
  <c r="P83" i="12" s="1"/>
  <c r="Q77" i="12"/>
  <c r="Q78" i="12" s="1"/>
  <c r="U77" i="12"/>
  <c r="R83" i="12"/>
  <c r="S83" i="12" s="1"/>
  <c r="V253" i="10"/>
  <c r="U285" i="11"/>
  <c r="V285" i="11" s="1"/>
  <c r="V286" i="11" s="1"/>
  <c r="D182" i="11"/>
  <c r="D14" i="22" s="1"/>
  <c r="D172" i="11"/>
  <c r="D9" i="22" s="1"/>
  <c r="P99" i="11"/>
  <c r="Q99" i="11" s="1"/>
  <c r="Q100" i="11" s="1"/>
  <c r="V263" i="11"/>
  <c r="V264" i="11" s="1"/>
  <c r="L263" i="11"/>
  <c r="L264" i="11" s="1"/>
  <c r="K285" i="11"/>
  <c r="L285" i="11" s="1"/>
  <c r="L286" i="11" s="1"/>
  <c r="D306" i="11"/>
  <c r="D16" i="22" s="1"/>
  <c r="P312" i="11"/>
  <c r="Q312" i="11" s="1"/>
  <c r="Q313" i="11" s="1"/>
  <c r="N234" i="11"/>
  <c r="L10" i="22" s="1"/>
  <c r="D234" i="11"/>
  <c r="D10" i="22" s="1"/>
  <c r="K250" i="11"/>
  <c r="L250" i="11" s="1"/>
  <c r="L251" i="11" s="1"/>
  <c r="P188" i="11"/>
  <c r="S172" i="11"/>
  <c r="P9" i="22" s="1"/>
  <c r="P161" i="11"/>
  <c r="Q161" i="11" s="1"/>
  <c r="Q162" i="11" s="1"/>
  <c r="U188" i="11"/>
  <c r="V188" i="11" s="1"/>
  <c r="V189" i="11" s="1"/>
  <c r="K188" i="11"/>
  <c r="L188" i="11" s="1"/>
  <c r="L189" i="11" s="1"/>
  <c r="N188" i="11"/>
  <c r="N156" i="11"/>
  <c r="N169" i="11" s="1"/>
  <c r="N171" i="11" s="1"/>
  <c r="S94" i="11"/>
  <c r="S107" i="11" s="1"/>
  <c r="S109" i="11" s="1"/>
  <c r="S126" i="11"/>
  <c r="I94" i="11"/>
  <c r="I107" i="11" s="1"/>
  <c r="I109" i="11" s="1"/>
  <c r="I126" i="11"/>
  <c r="F126" i="11"/>
  <c r="G126" i="11" s="1"/>
  <c r="G127" i="11" s="1"/>
  <c r="K99" i="11"/>
  <c r="L99" i="11" s="1"/>
  <c r="L100" i="11" s="1"/>
  <c r="D110" i="11"/>
  <c r="D8" i="22" s="1"/>
  <c r="L77" i="11"/>
  <c r="L78" i="11" s="1"/>
  <c r="L478" i="10"/>
  <c r="L479" i="10" s="1"/>
  <c r="U415" i="10"/>
  <c r="V415" i="10" s="1"/>
  <c r="V416" i="10" s="1"/>
  <c r="U352" i="10"/>
  <c r="V352" i="10" s="1"/>
  <c r="V353" i="10" s="1"/>
  <c r="Q379" i="10"/>
  <c r="L267" i="10"/>
  <c r="L268" i="10" s="1"/>
  <c r="V267" i="10"/>
  <c r="V268" i="10" s="1"/>
  <c r="N490" i="10"/>
  <c r="L14" i="21" s="1"/>
  <c r="D490" i="10"/>
  <c r="D14" i="21" s="1"/>
  <c r="G473" i="10"/>
  <c r="G474" i="10" s="1"/>
  <c r="P473" i="10"/>
  <c r="P487" i="10" s="1"/>
  <c r="P506" i="10"/>
  <c r="Q393" i="10"/>
  <c r="Q394" i="10" s="1"/>
  <c r="F443" i="10"/>
  <c r="G443" i="10" s="1"/>
  <c r="G444" i="10" s="1"/>
  <c r="F410" i="10"/>
  <c r="F424" i="10" s="1"/>
  <c r="S410" i="10"/>
  <c r="S424" i="10" s="1"/>
  <c r="S426" i="10" s="1"/>
  <c r="S443" i="10"/>
  <c r="V442" i="10" s="1"/>
  <c r="Q442" i="10"/>
  <c r="K415" i="10"/>
  <c r="L415" i="10" s="1"/>
  <c r="L416" i="10" s="1"/>
  <c r="L393" i="10"/>
  <c r="L394" i="10" s="1"/>
  <c r="Q330" i="10"/>
  <c r="Q331" i="10" s="1"/>
  <c r="G347" i="10"/>
  <c r="G348" i="10" s="1"/>
  <c r="D374" i="10"/>
  <c r="D20" i="21" s="1"/>
  <c r="L330" i="10"/>
  <c r="L331" i="10" s="1"/>
  <c r="V330" i="10"/>
  <c r="V331" i="10" s="1"/>
  <c r="K352" i="10"/>
  <c r="L352" i="10" s="1"/>
  <c r="L353" i="10" s="1"/>
  <c r="I364" i="10"/>
  <c r="H12" i="21" s="1"/>
  <c r="F284" i="10"/>
  <c r="F298" i="10" s="1"/>
  <c r="F317" i="10"/>
  <c r="G317" i="10" s="1"/>
  <c r="G318" i="10" s="1"/>
  <c r="G221" i="10"/>
  <c r="G222" i="10" s="1"/>
  <c r="L204" i="10"/>
  <c r="L205" i="10" s="1"/>
  <c r="N221" i="10"/>
  <c r="N235" i="10" s="1"/>
  <c r="N237" i="10" s="1"/>
  <c r="N254" i="10"/>
  <c r="Q253" i="10" s="1"/>
  <c r="P254" i="10"/>
  <c r="V204" i="10"/>
  <c r="V205" i="10" s="1"/>
  <c r="P226" i="10"/>
  <c r="Q226" i="10" s="1"/>
  <c r="Q227" i="10" s="1"/>
  <c r="U226" i="10"/>
  <c r="V226" i="10" s="1"/>
  <c r="V227" i="10" s="1"/>
  <c r="F158" i="10"/>
  <c r="F172" i="10" s="1"/>
  <c r="F191" i="10"/>
  <c r="G191" i="10" s="1"/>
  <c r="G192" i="10" s="1"/>
  <c r="K158" i="10"/>
  <c r="K191" i="10"/>
  <c r="L191" i="10" s="1"/>
  <c r="L192" i="10" s="1"/>
  <c r="N158" i="10"/>
  <c r="N172" i="10" s="1"/>
  <c r="N174" i="10" s="1"/>
  <c r="N191" i="10"/>
  <c r="Q190" i="10" s="1"/>
  <c r="D175" i="10"/>
  <c r="D9" i="21" s="1"/>
  <c r="P191" i="10"/>
  <c r="D112" i="10"/>
  <c r="D8" i="21" s="1"/>
  <c r="N95" i="10"/>
  <c r="N109" i="10" s="1"/>
  <c r="N128" i="10"/>
  <c r="Q127" i="10" s="1"/>
  <c r="I95" i="10"/>
  <c r="I109" i="10" s="1"/>
  <c r="I111" i="10" s="1"/>
  <c r="I128" i="10"/>
  <c r="L127" i="10" s="1"/>
  <c r="S95" i="10"/>
  <c r="S109" i="10" s="1"/>
  <c r="S111" i="10" s="1"/>
  <c r="S128" i="10"/>
  <c r="V127" i="10" s="1"/>
  <c r="P128" i="10"/>
  <c r="F95" i="10"/>
  <c r="F109" i="10" s="1"/>
  <c r="F128" i="10"/>
  <c r="G128" i="10" s="1"/>
  <c r="G129" i="10" s="1"/>
  <c r="V188" i="12" l="1"/>
  <c r="N218" i="12"/>
  <c r="N231" i="12" s="1"/>
  <c r="N233" i="12" s="1"/>
  <c r="N182" i="12"/>
  <c r="N172" i="12"/>
  <c r="U126" i="12"/>
  <c r="V126" i="12" s="1"/>
  <c r="D110" i="12"/>
  <c r="D120" i="12"/>
  <c r="V77" i="12"/>
  <c r="V78" i="12" s="1"/>
  <c r="D172" i="12"/>
  <c r="N94" i="12"/>
  <c r="D182" i="12"/>
  <c r="S296" i="11"/>
  <c r="P11" i="22" s="1"/>
  <c r="U473" i="10"/>
  <c r="U487" i="10" s="1"/>
  <c r="V487" i="10" s="1"/>
  <c r="V488" i="10" s="1"/>
  <c r="G487" i="10"/>
  <c r="G488" i="10" s="1"/>
  <c r="S364" i="10"/>
  <c r="P12" i="21" s="1"/>
  <c r="Q506" i="10"/>
  <c r="Q507" i="10" s="1"/>
  <c r="S175" i="10"/>
  <c r="P9" i="21" s="1"/>
  <c r="G235" i="10"/>
  <c r="G236" i="10" s="1"/>
  <c r="K128" i="10"/>
  <c r="L128" i="10" s="1"/>
  <c r="L129" i="10" s="1"/>
  <c r="I490" i="10"/>
  <c r="H14" i="21" s="1"/>
  <c r="U191" i="10"/>
  <c r="S185" i="10"/>
  <c r="P17" i="21" s="1"/>
  <c r="I500" i="10"/>
  <c r="H22" i="21" s="1"/>
  <c r="L506" i="10"/>
  <c r="L507" i="10" s="1"/>
  <c r="K473" i="10"/>
  <c r="K487" i="10" s="1"/>
  <c r="L487" i="10" s="1"/>
  <c r="L488" i="10" s="1"/>
  <c r="U424" i="10"/>
  <c r="U426" i="10" s="1"/>
  <c r="U427" i="10" s="1"/>
  <c r="Q13" i="21" s="1"/>
  <c r="Q317" i="10"/>
  <c r="Q318" i="10" s="1"/>
  <c r="N301" i="10"/>
  <c r="L11" i="21" s="1"/>
  <c r="V191" i="10"/>
  <c r="V192" i="10" s="1"/>
  <c r="U95" i="10"/>
  <c r="U109" i="10" s="1"/>
  <c r="I437" i="10"/>
  <c r="H21" i="21" s="1"/>
  <c r="I374" i="10"/>
  <c r="H20" i="21" s="1"/>
  <c r="N437" i="10"/>
  <c r="L21" i="21" s="1"/>
  <c r="P235" i="10"/>
  <c r="Q235" i="10" s="1"/>
  <c r="Q236" i="10" s="1"/>
  <c r="K172" i="10"/>
  <c r="L172" i="10" s="1"/>
  <c r="L173" i="10" s="1"/>
  <c r="U443" i="10"/>
  <c r="V443" i="10" s="1"/>
  <c r="V444" i="10" s="1"/>
  <c r="N364" i="10"/>
  <c r="L12" i="21" s="1"/>
  <c r="P174" i="10"/>
  <c r="Q172" i="10"/>
  <c r="Q173" i="10" s="1"/>
  <c r="U111" i="10"/>
  <c r="U172" i="10"/>
  <c r="F426" i="10"/>
  <c r="G424" i="10"/>
  <c r="G425" i="10" s="1"/>
  <c r="Q487" i="10"/>
  <c r="Q488" i="10" s="1"/>
  <c r="P489" i="10"/>
  <c r="F111" i="10"/>
  <c r="G109" i="10"/>
  <c r="G110" i="10" s="1"/>
  <c r="N111" i="10"/>
  <c r="N112" i="10" s="1"/>
  <c r="L8" i="21" s="1"/>
  <c r="F300" i="10"/>
  <c r="G298" i="10"/>
  <c r="G299" i="10" s="1"/>
  <c r="K111" i="10"/>
  <c r="K112" i="10" s="1"/>
  <c r="I8" i="21" s="1"/>
  <c r="L109" i="10"/>
  <c r="L110" i="10" s="1"/>
  <c r="P109" i="10"/>
  <c r="P111" i="10" s="1"/>
  <c r="F174" i="10"/>
  <c r="G172" i="10"/>
  <c r="G173" i="10" s="1"/>
  <c r="P284" i="10"/>
  <c r="I296" i="11"/>
  <c r="H11" i="22" s="1"/>
  <c r="N374" i="10"/>
  <c r="L20" i="21" s="1"/>
  <c r="I248" i="10"/>
  <c r="H18" i="21" s="1"/>
  <c r="N427" i="10"/>
  <c r="L13" i="21" s="1"/>
  <c r="I175" i="10"/>
  <c r="H9" i="21" s="1"/>
  <c r="N306" i="11"/>
  <c r="L16" i="22" s="1"/>
  <c r="Q128" i="10"/>
  <c r="Q129" i="10" s="1"/>
  <c r="Q251" i="12"/>
  <c r="L95" i="10"/>
  <c r="L96" i="10" s="1"/>
  <c r="Q221" i="10"/>
  <c r="Q222" i="10" s="1"/>
  <c r="U223" i="12"/>
  <c r="V223" i="12" s="1"/>
  <c r="V224" i="12" s="1"/>
  <c r="U229" i="12"/>
  <c r="V229" i="12" s="1"/>
  <c r="V230" i="12" s="1"/>
  <c r="O207" i="12"/>
  <c r="P207" i="12" s="1"/>
  <c r="Q201" i="12"/>
  <c r="Q202" i="12" s="1"/>
  <c r="U250" i="12"/>
  <c r="V250" i="12" s="1"/>
  <c r="I234" i="12"/>
  <c r="N234" i="12"/>
  <c r="R207" i="12"/>
  <c r="S207" i="12" s="1"/>
  <c r="U201" i="12"/>
  <c r="I182" i="12"/>
  <c r="T145" i="12"/>
  <c r="U145" i="12" s="1"/>
  <c r="S186" i="12"/>
  <c r="S156" i="12"/>
  <c r="S169" i="12" s="1"/>
  <c r="S171" i="12" s="1"/>
  <c r="S124" i="12"/>
  <c r="S94" i="12"/>
  <c r="S107" i="12" s="1"/>
  <c r="S109" i="12" s="1"/>
  <c r="T83" i="12"/>
  <c r="U83" i="12" s="1"/>
  <c r="I120" i="12"/>
  <c r="K312" i="11"/>
  <c r="L312" i="11" s="1"/>
  <c r="L313" i="11" s="1"/>
  <c r="I306" i="11"/>
  <c r="H16" i="22" s="1"/>
  <c r="U312" i="11"/>
  <c r="V312" i="11" s="1"/>
  <c r="V313" i="11" s="1"/>
  <c r="S306" i="11"/>
  <c r="P16" i="22" s="1"/>
  <c r="N244" i="11"/>
  <c r="L15" i="22" s="1"/>
  <c r="D244" i="11"/>
  <c r="D15" i="22" s="1"/>
  <c r="I182" i="11"/>
  <c r="H14" i="22" s="1"/>
  <c r="S182" i="11"/>
  <c r="P14" i="22" s="1"/>
  <c r="Q188" i="11"/>
  <c r="Q189" i="11" s="1"/>
  <c r="N172" i="11"/>
  <c r="L9" i="22" s="1"/>
  <c r="K126" i="11"/>
  <c r="L126" i="11" s="1"/>
  <c r="L127" i="11" s="1"/>
  <c r="N110" i="11"/>
  <c r="L8" i="22" s="1"/>
  <c r="U126" i="11"/>
  <c r="V126" i="11" s="1"/>
  <c r="V127" i="11" s="1"/>
  <c r="D120" i="11"/>
  <c r="D13" i="22" s="1"/>
  <c r="I110" i="11"/>
  <c r="H8" i="22" s="1"/>
  <c r="S110" i="11"/>
  <c r="P8" i="22" s="1"/>
  <c r="V410" i="10"/>
  <c r="V411" i="10" s="1"/>
  <c r="U284" i="10"/>
  <c r="U298" i="10" s="1"/>
  <c r="U317" i="10"/>
  <c r="V317" i="10" s="1"/>
  <c r="V318" i="10" s="1"/>
  <c r="K284" i="10"/>
  <c r="K298" i="10" s="1"/>
  <c r="K317" i="10"/>
  <c r="L317" i="10" s="1"/>
  <c r="L318" i="10" s="1"/>
  <c r="Q191" i="10"/>
  <c r="Q192" i="10" s="1"/>
  <c r="Q473" i="10"/>
  <c r="Q474" i="10" s="1"/>
  <c r="D500" i="10"/>
  <c r="D22" i="21" s="1"/>
  <c r="N500" i="10"/>
  <c r="L22" i="21" s="1"/>
  <c r="F490" i="10"/>
  <c r="L473" i="10"/>
  <c r="L474" i="10" s="1"/>
  <c r="P410" i="10"/>
  <c r="P424" i="10" s="1"/>
  <c r="P443" i="10"/>
  <c r="Q443" i="10" s="1"/>
  <c r="Q444" i="10" s="1"/>
  <c r="K410" i="10"/>
  <c r="K424" i="10" s="1"/>
  <c r="K443" i="10"/>
  <c r="L443" i="10" s="1"/>
  <c r="L444" i="10" s="1"/>
  <c r="S427" i="10"/>
  <c r="P13" i="21" s="1"/>
  <c r="G410" i="10"/>
  <c r="G411" i="10" s="1"/>
  <c r="K347" i="10"/>
  <c r="K361" i="10" s="1"/>
  <c r="K380" i="10"/>
  <c r="L380" i="10" s="1"/>
  <c r="L381" i="10" s="1"/>
  <c r="F364" i="10"/>
  <c r="P347" i="10"/>
  <c r="P361" i="10" s="1"/>
  <c r="P380" i="10"/>
  <c r="Q380" i="10" s="1"/>
  <c r="Q381" i="10" s="1"/>
  <c r="U347" i="10"/>
  <c r="U361" i="10" s="1"/>
  <c r="U380" i="10"/>
  <c r="V380" i="10" s="1"/>
  <c r="V381" i="10" s="1"/>
  <c r="S374" i="10"/>
  <c r="P20" i="21" s="1"/>
  <c r="G284" i="10"/>
  <c r="G285" i="10" s="1"/>
  <c r="S311" i="10"/>
  <c r="P19" i="21" s="1"/>
  <c r="K221" i="10"/>
  <c r="K235" i="10" s="1"/>
  <c r="K254" i="10"/>
  <c r="L254" i="10" s="1"/>
  <c r="L255" i="10" s="1"/>
  <c r="U221" i="10"/>
  <c r="U235" i="10" s="1"/>
  <c r="U254" i="10"/>
  <c r="V254" i="10" s="1"/>
  <c r="V255" i="10" s="1"/>
  <c r="F238" i="10"/>
  <c r="Q254" i="10"/>
  <c r="Q255" i="10" s="1"/>
  <c r="N238" i="10"/>
  <c r="L10" i="21" s="1"/>
  <c r="I185" i="10"/>
  <c r="H17" i="21" s="1"/>
  <c r="L158" i="10"/>
  <c r="L159" i="10" s="1"/>
  <c r="D185" i="10"/>
  <c r="D17" i="21" s="1"/>
  <c r="Q158" i="10"/>
  <c r="Q159" i="10" s="1"/>
  <c r="N175" i="10"/>
  <c r="L9" i="21" s="1"/>
  <c r="G158" i="10"/>
  <c r="G159" i="10" s="1"/>
  <c r="Q95" i="10"/>
  <c r="Q96" i="10" s="1"/>
  <c r="I112" i="10"/>
  <c r="H8" i="21" s="1"/>
  <c r="D122" i="10"/>
  <c r="D16" i="21" s="1"/>
  <c r="G95" i="10"/>
  <c r="G96" i="10" s="1"/>
  <c r="V128" i="10"/>
  <c r="V129" i="10" s="1"/>
  <c r="S112" i="10"/>
  <c r="P8" i="21" s="1"/>
  <c r="V189" i="12" l="1"/>
  <c r="V127" i="12"/>
  <c r="V201" i="12"/>
  <c r="V202" i="12" s="1"/>
  <c r="N107" i="12"/>
  <c r="U489" i="10"/>
  <c r="U490" i="10" s="1"/>
  <c r="V473" i="10"/>
  <c r="V474" i="10" s="1"/>
  <c r="V95" i="10"/>
  <c r="V96" i="10" s="1"/>
  <c r="K174" i="10"/>
  <c r="K175" i="10" s="1"/>
  <c r="K489" i="10"/>
  <c r="K490" i="10" s="1"/>
  <c r="V424" i="10"/>
  <c r="V425" i="10" s="1"/>
  <c r="V109" i="10"/>
  <c r="V110" i="10" s="1"/>
  <c r="P237" i="10"/>
  <c r="P238" i="10" s="1"/>
  <c r="U112" i="10"/>
  <c r="Q8" i="21" s="1"/>
  <c r="R8" i="21" s="1"/>
  <c r="S8" i="21" s="1"/>
  <c r="U237" i="10"/>
  <c r="V235" i="10"/>
  <c r="V236" i="10" s="1"/>
  <c r="U363" i="10"/>
  <c r="V361" i="10"/>
  <c r="V362" i="10" s="1"/>
  <c r="L424" i="10"/>
  <c r="L425" i="10" s="1"/>
  <c r="K426" i="10"/>
  <c r="Q284" i="10"/>
  <c r="Q285" i="10" s="1"/>
  <c r="P298" i="10"/>
  <c r="Q424" i="10"/>
  <c r="Q425" i="10" s="1"/>
  <c r="P426" i="10"/>
  <c r="Q109" i="10"/>
  <c r="Q110" i="10" s="1"/>
  <c r="K300" i="10"/>
  <c r="L298" i="10"/>
  <c r="L299" i="10" s="1"/>
  <c r="K237" i="10"/>
  <c r="L235" i="10"/>
  <c r="L236" i="10" s="1"/>
  <c r="Q361" i="10"/>
  <c r="Q362" i="10" s="1"/>
  <c r="P363" i="10"/>
  <c r="K363" i="10"/>
  <c r="L361" i="10"/>
  <c r="L362" i="10" s="1"/>
  <c r="U300" i="10"/>
  <c r="V298" i="10"/>
  <c r="V299" i="10" s="1"/>
  <c r="V172" i="10"/>
  <c r="V173" i="10" s="1"/>
  <c r="U174" i="10"/>
  <c r="U175" i="10" s="1"/>
  <c r="Q9" i="21" s="1"/>
  <c r="R9" i="21" s="1"/>
  <c r="S9" i="21" s="1"/>
  <c r="R13" i="21"/>
  <c r="S13" i="21" s="1"/>
  <c r="U437" i="10"/>
  <c r="Q21" i="21" s="1"/>
  <c r="N311" i="10"/>
  <c r="L19" i="21" s="1"/>
  <c r="S248" i="12"/>
  <c r="V251" i="12" s="1"/>
  <c r="S218" i="12"/>
  <c r="S231" i="12" s="1"/>
  <c r="S233" i="12" s="1"/>
  <c r="I244" i="12"/>
  <c r="T207" i="12"/>
  <c r="U207" i="12" s="1"/>
  <c r="N244" i="12"/>
  <c r="S172" i="12"/>
  <c r="S110" i="12"/>
  <c r="G490" i="10"/>
  <c r="G491" i="10" s="1"/>
  <c r="E14" i="21"/>
  <c r="F14" i="21" s="1"/>
  <c r="G14" i="21" s="1"/>
  <c r="G364" i="10"/>
  <c r="G365" i="10" s="1"/>
  <c r="E12" i="21"/>
  <c r="F12" i="21" s="1"/>
  <c r="G12" i="21" s="1"/>
  <c r="G238" i="10"/>
  <c r="G239" i="10" s="1"/>
  <c r="E10" i="21"/>
  <c r="F10" i="21" s="1"/>
  <c r="G10" i="21" s="1"/>
  <c r="J8" i="21"/>
  <c r="K8" i="21" s="1"/>
  <c r="N182" i="11"/>
  <c r="L14" i="22" s="1"/>
  <c r="I120" i="11"/>
  <c r="H13" i="22" s="1"/>
  <c r="S120" i="11"/>
  <c r="P13" i="22" s="1"/>
  <c r="N120" i="11"/>
  <c r="L13" i="22" s="1"/>
  <c r="L284" i="10"/>
  <c r="L285" i="10" s="1"/>
  <c r="V284" i="10"/>
  <c r="V285" i="10" s="1"/>
  <c r="L112" i="10"/>
  <c r="L113" i="10" s="1"/>
  <c r="P490" i="10"/>
  <c r="F500" i="10"/>
  <c r="Q410" i="10"/>
  <c r="Q411" i="10" s="1"/>
  <c r="F427" i="10"/>
  <c r="S437" i="10"/>
  <c r="P21" i="21" s="1"/>
  <c r="V427" i="10"/>
  <c r="V428" i="10" s="1"/>
  <c r="L410" i="10"/>
  <c r="L411" i="10" s="1"/>
  <c r="V347" i="10"/>
  <c r="V348" i="10" s="1"/>
  <c r="Q347" i="10"/>
  <c r="Q348" i="10" s="1"/>
  <c r="L347" i="10"/>
  <c r="L348" i="10" s="1"/>
  <c r="F374" i="10"/>
  <c r="F301" i="10"/>
  <c r="F248" i="10"/>
  <c r="V221" i="10"/>
  <c r="V222" i="10" s="1"/>
  <c r="N248" i="10"/>
  <c r="L18" i="21" s="1"/>
  <c r="L221" i="10"/>
  <c r="L222" i="10" s="1"/>
  <c r="F175" i="10"/>
  <c r="P175" i="10"/>
  <c r="N185" i="10"/>
  <c r="L17" i="21" s="1"/>
  <c r="U185" i="10"/>
  <c r="S122" i="10"/>
  <c r="P16" i="21" s="1"/>
  <c r="I122" i="10"/>
  <c r="H16" i="21" s="1"/>
  <c r="P112" i="10"/>
  <c r="K122" i="10"/>
  <c r="F112" i="10"/>
  <c r="N122" i="10"/>
  <c r="L16" i="21" s="1"/>
  <c r="U122" i="10"/>
  <c r="Q16" i="21" s="1"/>
  <c r="N109" i="12" l="1"/>
  <c r="N110" i="12" s="1"/>
  <c r="N120" i="12"/>
  <c r="V112" i="10"/>
  <c r="V113" i="10" s="1"/>
  <c r="V175" i="10"/>
  <c r="V176" i="10" s="1"/>
  <c r="P300" i="10"/>
  <c r="P301" i="10" s="1"/>
  <c r="Q298" i="10"/>
  <c r="Q299" i="10" s="1"/>
  <c r="P311" i="10"/>
  <c r="M19" i="21" s="1"/>
  <c r="N19" i="21" s="1"/>
  <c r="O19" i="21" s="1"/>
  <c r="R16" i="21"/>
  <c r="S16" i="21" s="1"/>
  <c r="R21" i="21"/>
  <c r="S21" i="21" s="1"/>
  <c r="S234" i="12"/>
  <c r="S182" i="12"/>
  <c r="S120" i="12"/>
  <c r="G500" i="10"/>
  <c r="G501" i="10" s="1"/>
  <c r="E22" i="21"/>
  <c r="F22" i="21" s="1"/>
  <c r="G22" i="21" s="1"/>
  <c r="L490" i="10"/>
  <c r="L491" i="10" s="1"/>
  <c r="I14" i="21"/>
  <c r="J14" i="21" s="1"/>
  <c r="K14" i="21" s="1"/>
  <c r="V490" i="10"/>
  <c r="V491" i="10" s="1"/>
  <c r="Q14" i="21"/>
  <c r="R14" i="21" s="1"/>
  <c r="S14" i="21" s="1"/>
  <c r="Q490" i="10"/>
  <c r="Q491" i="10" s="1"/>
  <c r="M14" i="21"/>
  <c r="N14" i="21" s="1"/>
  <c r="O14" i="21" s="1"/>
  <c r="G427" i="10"/>
  <c r="G428" i="10" s="1"/>
  <c r="E13" i="21"/>
  <c r="F13" i="21" s="1"/>
  <c r="G13" i="21" s="1"/>
  <c r="G374" i="10"/>
  <c r="G375" i="10" s="1"/>
  <c r="E20" i="21"/>
  <c r="F20" i="21" s="1"/>
  <c r="G20" i="21" s="1"/>
  <c r="G301" i="10"/>
  <c r="G302" i="10" s="1"/>
  <c r="E11" i="21"/>
  <c r="F11" i="21" s="1"/>
  <c r="G11" i="21" s="1"/>
  <c r="G248" i="10"/>
  <c r="G249" i="10" s="1"/>
  <c r="E18" i="21"/>
  <c r="F18" i="21" s="1"/>
  <c r="G18" i="21" s="1"/>
  <c r="Q238" i="10"/>
  <c r="Q239" i="10" s="1"/>
  <c r="M10" i="21"/>
  <c r="N10" i="21" s="1"/>
  <c r="O10" i="21" s="1"/>
  <c r="Q175" i="10"/>
  <c r="Q176" i="10" s="1"/>
  <c r="M9" i="21"/>
  <c r="N9" i="21" s="1"/>
  <c r="O9" i="21" s="1"/>
  <c r="G175" i="10"/>
  <c r="G176" i="10" s="1"/>
  <c r="E9" i="21"/>
  <c r="F9" i="21" s="1"/>
  <c r="G9" i="21" s="1"/>
  <c r="V185" i="10"/>
  <c r="V186" i="10" s="1"/>
  <c r="Q17" i="21"/>
  <c r="R17" i="21" s="1"/>
  <c r="S17" i="21" s="1"/>
  <c r="L175" i="10"/>
  <c r="L176" i="10" s="1"/>
  <c r="I9" i="21"/>
  <c r="J9" i="21" s="1"/>
  <c r="K9" i="21" s="1"/>
  <c r="Q112" i="10"/>
  <c r="Q113" i="10" s="1"/>
  <c r="M8" i="21"/>
  <c r="N8" i="21" s="1"/>
  <c r="O8" i="21" s="1"/>
  <c r="G112" i="10"/>
  <c r="G113" i="10" s="1"/>
  <c r="E8" i="21"/>
  <c r="F8" i="21" s="1"/>
  <c r="G8" i="21" s="1"/>
  <c r="L122" i="10"/>
  <c r="L123" i="10" s="1"/>
  <c r="I16" i="21"/>
  <c r="J16" i="21" s="1"/>
  <c r="K16" i="21" s="1"/>
  <c r="U301" i="10"/>
  <c r="K301" i="10"/>
  <c r="V122" i="10"/>
  <c r="V123" i="10" s="1"/>
  <c r="P500" i="10"/>
  <c r="K500" i="10"/>
  <c r="U500" i="10"/>
  <c r="V437" i="10"/>
  <c r="V438" i="10" s="1"/>
  <c r="K427" i="10"/>
  <c r="P427" i="10"/>
  <c r="F437" i="10"/>
  <c r="P364" i="10"/>
  <c r="K364" i="10"/>
  <c r="U364" i="10"/>
  <c r="F311" i="10"/>
  <c r="K238" i="10"/>
  <c r="U238" i="10"/>
  <c r="P248" i="10"/>
  <c r="K185" i="10"/>
  <c r="P185" i="10"/>
  <c r="F185" i="10"/>
  <c r="F122" i="10"/>
  <c r="P122" i="10"/>
  <c r="Q311" i="10" l="1"/>
  <c r="Q312" i="10" s="1"/>
  <c r="Q301" i="10"/>
  <c r="Q302" i="10" s="1"/>
  <c r="M11" i="21"/>
  <c r="N11" i="21" s="1"/>
  <c r="O11" i="21" s="1"/>
  <c r="S244" i="12"/>
  <c r="V500" i="10"/>
  <c r="V501" i="10" s="1"/>
  <c r="Q22" i="21"/>
  <c r="R22" i="21" s="1"/>
  <c r="S22" i="21" s="1"/>
  <c r="L500" i="10"/>
  <c r="L501" i="10" s="1"/>
  <c r="I22" i="21"/>
  <c r="J22" i="21" s="1"/>
  <c r="K22" i="21" s="1"/>
  <c r="Q500" i="10"/>
  <c r="Q501" i="10" s="1"/>
  <c r="M22" i="21"/>
  <c r="N22" i="21" s="1"/>
  <c r="O22" i="21" s="1"/>
  <c r="G437" i="10"/>
  <c r="G438" i="10" s="1"/>
  <c r="E21" i="21"/>
  <c r="F21" i="21" s="1"/>
  <c r="G21" i="21" s="1"/>
  <c r="L427" i="10"/>
  <c r="L428" i="10" s="1"/>
  <c r="I13" i="21"/>
  <c r="J13" i="21" s="1"/>
  <c r="K13" i="21" s="1"/>
  <c r="Q427" i="10"/>
  <c r="Q428" i="10" s="1"/>
  <c r="M13" i="21"/>
  <c r="N13" i="21" s="1"/>
  <c r="O13" i="21" s="1"/>
  <c r="L364" i="10"/>
  <c r="L365" i="10" s="1"/>
  <c r="I12" i="21"/>
  <c r="J12" i="21" s="1"/>
  <c r="K12" i="21" s="1"/>
  <c r="V364" i="10"/>
  <c r="V365" i="10" s="1"/>
  <c r="Q12" i="21"/>
  <c r="R12" i="21" s="1"/>
  <c r="S12" i="21" s="1"/>
  <c r="Q364" i="10"/>
  <c r="Q365" i="10" s="1"/>
  <c r="M12" i="21"/>
  <c r="N12" i="21" s="1"/>
  <c r="O12" i="21" s="1"/>
  <c r="L301" i="10"/>
  <c r="L302" i="10" s="1"/>
  <c r="I11" i="21"/>
  <c r="J11" i="21" s="1"/>
  <c r="K11" i="21" s="1"/>
  <c r="G311" i="10"/>
  <c r="G312" i="10" s="1"/>
  <c r="E19" i="21"/>
  <c r="F19" i="21" s="1"/>
  <c r="G19" i="21" s="1"/>
  <c r="V301" i="10"/>
  <c r="V302" i="10" s="1"/>
  <c r="Q11" i="21"/>
  <c r="R11" i="21" s="1"/>
  <c r="S11" i="21" s="1"/>
  <c r="L238" i="10"/>
  <c r="L239" i="10" s="1"/>
  <c r="I10" i="21"/>
  <c r="J10" i="21" s="1"/>
  <c r="K10" i="21" s="1"/>
  <c r="Q248" i="10"/>
  <c r="Q249" i="10" s="1"/>
  <c r="M18" i="21"/>
  <c r="N18" i="21" s="1"/>
  <c r="O18" i="21" s="1"/>
  <c r="V238" i="10"/>
  <c r="V239" i="10" s="1"/>
  <c r="Q10" i="21"/>
  <c r="R10" i="21" s="1"/>
  <c r="S10" i="21" s="1"/>
  <c r="Q185" i="10"/>
  <c r="Q186" i="10" s="1"/>
  <c r="M17" i="21"/>
  <c r="N17" i="21" s="1"/>
  <c r="O17" i="21" s="1"/>
  <c r="L185" i="10"/>
  <c r="L186" i="10" s="1"/>
  <c r="I17" i="21"/>
  <c r="J17" i="21" s="1"/>
  <c r="K17" i="21" s="1"/>
  <c r="G185" i="10"/>
  <c r="G186" i="10" s="1"/>
  <c r="E17" i="21"/>
  <c r="F17" i="21" s="1"/>
  <c r="G17" i="21" s="1"/>
  <c r="G122" i="10"/>
  <c r="G123" i="10" s="1"/>
  <c r="E16" i="21"/>
  <c r="F16" i="21" s="1"/>
  <c r="G16" i="21" s="1"/>
  <c r="Q122" i="10"/>
  <c r="Q123" i="10" s="1"/>
  <c r="M16" i="21"/>
  <c r="N16" i="21" s="1"/>
  <c r="O16" i="21" s="1"/>
  <c r="K311" i="10"/>
  <c r="U311" i="10"/>
  <c r="K437" i="10"/>
  <c r="P437" i="10"/>
  <c r="K374" i="10"/>
  <c r="U374" i="10"/>
  <c r="P374" i="10"/>
  <c r="U248" i="10"/>
  <c r="K248" i="10"/>
  <c r="Q437" i="10" l="1"/>
  <c r="Q438" i="10" s="1"/>
  <c r="M21" i="21"/>
  <c r="N21" i="21" s="1"/>
  <c r="O21" i="21" s="1"/>
  <c r="L437" i="10"/>
  <c r="L438" i="10" s="1"/>
  <c r="I21" i="21"/>
  <c r="J21" i="21" s="1"/>
  <c r="K21" i="21" s="1"/>
  <c r="Q374" i="10"/>
  <c r="Q375" i="10" s="1"/>
  <c r="M20" i="21"/>
  <c r="N20" i="21" s="1"/>
  <c r="O20" i="21" s="1"/>
  <c r="V374" i="10"/>
  <c r="V375" i="10" s="1"/>
  <c r="Q20" i="21"/>
  <c r="R20" i="21" s="1"/>
  <c r="S20" i="21" s="1"/>
  <c r="L374" i="10"/>
  <c r="L375" i="10" s="1"/>
  <c r="I20" i="21"/>
  <c r="J20" i="21" s="1"/>
  <c r="K20" i="21" s="1"/>
  <c r="V311" i="10"/>
  <c r="V312" i="10" s="1"/>
  <c r="Q19" i="21"/>
  <c r="R19" i="21" s="1"/>
  <c r="S19" i="21" s="1"/>
  <c r="L311" i="10"/>
  <c r="L312" i="10" s="1"/>
  <c r="I19" i="21"/>
  <c r="J19" i="21" s="1"/>
  <c r="K19" i="21" s="1"/>
  <c r="L248" i="10"/>
  <c r="L249" i="10" s="1"/>
  <c r="I18" i="21"/>
  <c r="J18" i="21" s="1"/>
  <c r="K18" i="21" s="1"/>
  <c r="V248" i="10"/>
  <c r="V249" i="10" s="1"/>
  <c r="Q18" i="21"/>
  <c r="R18" i="21" s="1"/>
  <c r="S18" i="21" s="1"/>
  <c r="C13" i="3" l="1"/>
  <c r="C12" i="3"/>
  <c r="C11" i="3"/>
  <c r="D53" i="16" l="1"/>
  <c r="I8" i="20" l="1"/>
  <c r="A7" i="22"/>
  <c r="S7" i="11"/>
  <c r="N7" i="11"/>
  <c r="I7" i="11"/>
  <c r="S7" i="10"/>
  <c r="S29" i="10" s="1"/>
  <c r="N7" i="10"/>
  <c r="N29" i="10" s="1"/>
  <c r="I7" i="10"/>
  <c r="I29" i="10" s="1"/>
  <c r="A7" i="21"/>
  <c r="A8" i="21" s="1"/>
  <c r="A9" i="21" s="1"/>
  <c r="A10" i="21" s="1"/>
  <c r="A11" i="21" s="1"/>
  <c r="A12" i="21" s="1"/>
  <c r="A13" i="21" s="1"/>
  <c r="A14" i="21" s="1"/>
  <c r="N26" i="11" l="1"/>
  <c r="N42" i="11"/>
  <c r="N52" i="11"/>
  <c r="N25" i="11"/>
  <c r="N53" i="11"/>
  <c r="N13" i="11"/>
  <c r="N22" i="11"/>
  <c r="N54" i="11"/>
  <c r="N12" i="11"/>
  <c r="N30" i="11"/>
  <c r="N14" i="11"/>
  <c r="N31" i="11"/>
  <c r="N23" i="11"/>
  <c r="N24" i="11"/>
  <c r="N27" i="11"/>
  <c r="N28" i="11"/>
  <c r="N51" i="11"/>
  <c r="S52" i="11"/>
  <c r="S42" i="11"/>
  <c r="S51" i="11"/>
  <c r="S25" i="11"/>
  <c r="S54" i="11"/>
  <c r="S24" i="11"/>
  <c r="S53" i="11"/>
  <c r="S31" i="11"/>
  <c r="S23" i="11"/>
  <c r="S22" i="11"/>
  <c r="S27" i="11"/>
  <c r="S26" i="11"/>
  <c r="S12" i="11"/>
  <c r="S28" i="11"/>
  <c r="S13" i="11"/>
  <c r="S14" i="11"/>
  <c r="S30" i="11"/>
  <c r="I51" i="11"/>
  <c r="I26" i="11"/>
  <c r="I52" i="11"/>
  <c r="I42" i="11"/>
  <c r="I25" i="11"/>
  <c r="I22" i="11"/>
  <c r="I23" i="11"/>
  <c r="I27" i="11"/>
  <c r="I28" i="11"/>
  <c r="I30" i="11"/>
  <c r="I14" i="11"/>
  <c r="I13" i="11"/>
  <c r="I54" i="11"/>
  <c r="I24" i="11"/>
  <c r="I53" i="11"/>
  <c r="I12" i="11"/>
  <c r="I31" i="11"/>
  <c r="I42" i="10"/>
  <c r="I26" i="10"/>
  <c r="I25" i="10"/>
  <c r="I27" i="10"/>
  <c r="I22" i="10"/>
  <c r="I24" i="10"/>
  <c r="I23" i="10"/>
  <c r="I28" i="10"/>
  <c r="N26" i="10"/>
  <c r="N42" i="10"/>
  <c r="N22" i="10"/>
  <c r="N23" i="10"/>
  <c r="N24" i="10"/>
  <c r="N25" i="10"/>
  <c r="N27" i="10"/>
  <c r="N28" i="10"/>
  <c r="S42" i="10"/>
  <c r="S23" i="10"/>
  <c r="S26" i="10"/>
  <c r="S28" i="10"/>
  <c r="S22" i="10"/>
  <c r="S27" i="10"/>
  <c r="S25" i="10"/>
  <c r="S24" i="10"/>
  <c r="N52" i="10"/>
  <c r="N54" i="10"/>
  <c r="I52" i="10"/>
  <c r="I54" i="10"/>
  <c r="S53" i="10"/>
  <c r="S52" i="10"/>
  <c r="S54" i="10"/>
  <c r="A8" i="22"/>
  <c r="A9" i="22" s="1"/>
  <c r="A10" i="22" s="1"/>
  <c r="A11" i="22" s="1"/>
  <c r="A15" i="21"/>
  <c r="A16" i="21" s="1"/>
  <c r="A17" i="21" s="1"/>
  <c r="A18" i="21" s="1"/>
  <c r="A19" i="21" s="1"/>
  <c r="A20" i="21" s="1"/>
  <c r="A21" i="21" s="1"/>
  <c r="A22" i="21" s="1"/>
  <c r="I15" i="11" l="1"/>
  <c r="S62" i="11"/>
  <c r="I62" i="11"/>
  <c r="S15" i="11"/>
  <c r="N62" i="11"/>
  <c r="N15" i="11"/>
  <c r="I63" i="10"/>
  <c r="S63" i="10"/>
  <c r="N63" i="10"/>
  <c r="A12" i="22"/>
  <c r="A13" i="22" s="1"/>
  <c r="A14" i="22" s="1"/>
  <c r="A15" i="22" s="1"/>
  <c r="A16" i="22" s="1"/>
  <c r="R21" i="11" l="1"/>
  <c r="H21" i="11"/>
  <c r="M21" i="11"/>
  <c r="A7" i="19" l="1"/>
  <c r="A8" i="19" s="1"/>
  <c r="A9" i="19" s="1"/>
  <c r="D14" i="19"/>
  <c r="E14" i="19"/>
  <c r="A10" i="19" l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E27" i="19"/>
  <c r="D27" i="19"/>
  <c r="E21" i="19"/>
  <c r="D21" i="19"/>
  <c r="D20" i="19"/>
  <c r="D12" i="19"/>
  <c r="E12" i="19"/>
  <c r="C52" i="14"/>
  <c r="C36" i="14"/>
  <c r="C35" i="14"/>
  <c r="C31" i="14"/>
  <c r="C30" i="14"/>
  <c r="D30" i="14" s="1"/>
  <c r="C27" i="14"/>
  <c r="D27" i="14" s="1"/>
  <c r="C24" i="14"/>
  <c r="C23" i="14"/>
  <c r="C22" i="14"/>
  <c r="D22" i="14" s="1"/>
  <c r="C18" i="14"/>
  <c r="O14" i="14"/>
  <c r="M14" i="14"/>
  <c r="O13" i="14"/>
  <c r="M13" i="14"/>
  <c r="O12" i="14"/>
  <c r="M12" i="14"/>
  <c r="E20" i="19"/>
  <c r="E11" i="19"/>
  <c r="D11" i="19"/>
  <c r="C52" i="13"/>
  <c r="D52" i="13" s="1"/>
  <c r="D51" i="13"/>
  <c r="C36" i="13"/>
  <c r="C35" i="13"/>
  <c r="C31" i="13"/>
  <c r="D31" i="13" s="1"/>
  <c r="C30" i="13"/>
  <c r="D30" i="13" s="1"/>
  <c r="C27" i="13"/>
  <c r="D27" i="13" s="1"/>
  <c r="D26" i="13"/>
  <c r="D25" i="13"/>
  <c r="C24" i="13"/>
  <c r="D24" i="13" s="1"/>
  <c r="C23" i="13"/>
  <c r="D23" i="13" s="1"/>
  <c r="C22" i="13"/>
  <c r="D22" i="13" s="1"/>
  <c r="C18" i="13"/>
  <c r="E34" i="19" l="1"/>
  <c r="D34" i="19"/>
  <c r="E28" i="19"/>
  <c r="D28" i="19"/>
  <c r="E22" i="19"/>
  <c r="D22" i="19"/>
  <c r="E13" i="19"/>
  <c r="D13" i="19"/>
  <c r="E19" i="19"/>
  <c r="E10" i="19"/>
  <c r="D23" i="20"/>
  <c r="F20" i="20"/>
  <c r="F19" i="20"/>
  <c r="C54" i="20"/>
  <c r="D54" i="20" s="1"/>
  <c r="C37" i="20"/>
  <c r="D37" i="20" s="1"/>
  <c r="C36" i="20"/>
  <c r="C32" i="20"/>
  <c r="D32" i="20" s="1"/>
  <c r="C31" i="20"/>
  <c r="D31" i="20" s="1"/>
  <c r="C28" i="20"/>
  <c r="D28" i="20" s="1"/>
  <c r="C25" i="20"/>
  <c r="D25" i="20" s="1"/>
  <c r="C24" i="20"/>
  <c r="D24" i="20" s="1"/>
  <c r="C22" i="20"/>
  <c r="D22" i="20" s="1"/>
  <c r="D20" i="20"/>
  <c r="D19" i="20"/>
  <c r="C18" i="20"/>
  <c r="D18" i="20" s="1"/>
  <c r="I7" i="20"/>
  <c r="K7" i="20" s="1"/>
  <c r="D7" i="20"/>
  <c r="F7" i="20" s="1"/>
  <c r="E42" i="20"/>
  <c r="F42" i="20" s="1"/>
  <c r="C42" i="20"/>
  <c r="D42" i="20" s="1"/>
  <c r="E14" i="20"/>
  <c r="C14" i="20"/>
  <c r="E13" i="20"/>
  <c r="C13" i="20"/>
  <c r="E12" i="20"/>
  <c r="C12" i="20"/>
  <c r="K9" i="20"/>
  <c r="I9" i="20"/>
  <c r="F9" i="20"/>
  <c r="D9" i="20"/>
  <c r="K8" i="20"/>
  <c r="F8" i="20"/>
  <c r="F23" i="20" s="1"/>
  <c r="A8" i="20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l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D65" i="20"/>
  <c r="I10" i="20"/>
  <c r="I21" i="20" s="1"/>
  <c r="D10" i="20"/>
  <c r="D41" i="20" s="1"/>
  <c r="F52" i="20"/>
  <c r="D19" i="19"/>
  <c r="D10" i="19"/>
  <c r="D36" i="20"/>
  <c r="D38" i="20" s="1"/>
  <c r="F43" i="20"/>
  <c r="D43" i="20"/>
  <c r="F32" i="20"/>
  <c r="F24" i="20"/>
  <c r="F37" i="20"/>
  <c r="K10" i="20"/>
  <c r="K21" i="20" s="1"/>
  <c r="F36" i="20"/>
  <c r="F10" i="20"/>
  <c r="E32" i="19"/>
  <c r="D32" i="19"/>
  <c r="E18" i="19"/>
  <c r="D18" i="19"/>
  <c r="D9" i="19"/>
  <c r="E9" i="19"/>
  <c r="D31" i="19"/>
  <c r="D25" i="19"/>
  <c r="D17" i="19"/>
  <c r="D8" i="19"/>
  <c r="D30" i="19"/>
  <c r="D24" i="19"/>
  <c r="D16" i="19"/>
  <c r="D7" i="19"/>
  <c r="A51" i="20" l="1"/>
  <c r="A47" i="20"/>
  <c r="A48" i="20" s="1"/>
  <c r="A49" i="20" s="1"/>
  <c r="A50" i="20" s="1"/>
  <c r="A52" i="20" s="1"/>
  <c r="K41" i="20"/>
  <c r="K44" i="20" s="1"/>
  <c r="I41" i="20"/>
  <c r="I44" i="20" s="1"/>
  <c r="F65" i="20"/>
  <c r="G65" i="20" s="1"/>
  <c r="D44" i="20"/>
  <c r="F41" i="20"/>
  <c r="F44" i="20" s="1"/>
  <c r="F38" i="20"/>
  <c r="G38" i="20" s="1"/>
  <c r="G39" i="20" s="1"/>
  <c r="A53" i="20" l="1"/>
  <c r="A54" i="20" s="1"/>
  <c r="A55" i="20" s="1"/>
  <c r="A56" i="20" s="1"/>
  <c r="A57" i="20" s="1"/>
  <c r="A58" i="20" s="1"/>
  <c r="A59" i="20" s="1"/>
  <c r="A60" i="20" s="1"/>
  <c r="A62" i="20" s="1"/>
  <c r="A63" i="20" s="1"/>
  <c r="A64" i="20" s="1"/>
  <c r="A65" i="20" s="1"/>
  <c r="A66" i="20" s="1"/>
  <c r="I63" i="20"/>
  <c r="L66" i="20" s="1"/>
  <c r="I33" i="20"/>
  <c r="I46" i="20" s="1"/>
  <c r="L44" i="20"/>
  <c r="L45" i="20" s="1"/>
  <c r="G44" i="20"/>
  <c r="G45" i="20" s="1"/>
  <c r="I56" i="20" l="1"/>
  <c r="I58" i="20" s="1"/>
  <c r="I59" i="20" s="1"/>
  <c r="I47" i="20"/>
  <c r="I48" i="20" s="1"/>
  <c r="I49" i="20" s="1"/>
  <c r="C53" i="15"/>
  <c r="D53" i="15" s="1"/>
  <c r="E51" i="15"/>
  <c r="C36" i="15"/>
  <c r="D36" i="15" s="1"/>
  <c r="C35" i="15"/>
  <c r="D35" i="15" s="1"/>
  <c r="C31" i="15"/>
  <c r="D31" i="15" s="1"/>
  <c r="C30" i="15"/>
  <c r="D30" i="15" s="1"/>
  <c r="C27" i="15"/>
  <c r="D27" i="15" s="1"/>
  <c r="D26" i="15"/>
  <c r="D25" i="15"/>
  <c r="C24" i="15"/>
  <c r="D24" i="15" s="1"/>
  <c r="C23" i="15"/>
  <c r="D23" i="15" s="1"/>
  <c r="C22" i="15"/>
  <c r="D22" i="15" s="1"/>
  <c r="D20" i="15"/>
  <c r="D19" i="15"/>
  <c r="C18" i="15"/>
  <c r="D18" i="15" s="1"/>
  <c r="D52" i="16"/>
  <c r="D42" i="16"/>
  <c r="C41" i="16"/>
  <c r="D41" i="16" s="1"/>
  <c r="C40" i="16"/>
  <c r="D36" i="16"/>
  <c r="D35" i="16"/>
  <c r="D27" i="16"/>
  <c r="D26" i="16"/>
  <c r="D25" i="16"/>
  <c r="D24" i="16"/>
  <c r="D23" i="16"/>
  <c r="D22" i="16"/>
  <c r="D20" i="16"/>
  <c r="D19" i="16"/>
  <c r="D18" i="16"/>
  <c r="E14" i="16"/>
  <c r="C14" i="16"/>
  <c r="E13" i="16"/>
  <c r="C13" i="16"/>
  <c r="E12" i="16"/>
  <c r="C12" i="16"/>
  <c r="F9" i="16"/>
  <c r="D9" i="16"/>
  <c r="D10" i="16" s="1"/>
  <c r="F8" i="16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F7" i="16"/>
  <c r="D42" i="15"/>
  <c r="E41" i="15"/>
  <c r="F41" i="15" s="1"/>
  <c r="C41" i="15"/>
  <c r="D41" i="15" s="1"/>
  <c r="E14" i="15"/>
  <c r="C14" i="15"/>
  <c r="E13" i="15"/>
  <c r="C13" i="15"/>
  <c r="E12" i="15"/>
  <c r="C12" i="15"/>
  <c r="U9" i="15"/>
  <c r="S9" i="15"/>
  <c r="P9" i="15"/>
  <c r="N9" i="15"/>
  <c r="K9" i="15"/>
  <c r="I9" i="15"/>
  <c r="F9" i="15"/>
  <c r="D9" i="15"/>
  <c r="U8" i="15"/>
  <c r="P8" i="15"/>
  <c r="K8" i="15"/>
  <c r="F8" i="15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U7" i="15"/>
  <c r="P7" i="15"/>
  <c r="P10" i="15" s="1"/>
  <c r="P40" i="15" s="1"/>
  <c r="K7" i="15"/>
  <c r="F7" i="15"/>
  <c r="D52" i="14"/>
  <c r="D51" i="14"/>
  <c r="D42" i="14"/>
  <c r="E41" i="14"/>
  <c r="F41" i="14" s="1"/>
  <c r="C41" i="14"/>
  <c r="D41" i="14" s="1"/>
  <c r="D36" i="14"/>
  <c r="D35" i="14"/>
  <c r="D31" i="14"/>
  <c r="D26" i="14"/>
  <c r="D25" i="14"/>
  <c r="D24" i="14"/>
  <c r="D23" i="14"/>
  <c r="D20" i="14"/>
  <c r="D19" i="14"/>
  <c r="D18" i="14"/>
  <c r="T14" i="14"/>
  <c r="R14" i="14"/>
  <c r="E14" i="14"/>
  <c r="C14" i="14"/>
  <c r="T13" i="14"/>
  <c r="R13" i="14"/>
  <c r="E13" i="14"/>
  <c r="C13" i="14"/>
  <c r="T12" i="14"/>
  <c r="R12" i="14"/>
  <c r="E12" i="14"/>
  <c r="C12" i="14"/>
  <c r="U9" i="14"/>
  <c r="S9" i="14"/>
  <c r="S10" i="14" s="1"/>
  <c r="S40" i="14" s="1"/>
  <c r="P9" i="14"/>
  <c r="N9" i="14"/>
  <c r="N10" i="14" s="1"/>
  <c r="N40" i="14" s="1"/>
  <c r="K9" i="14"/>
  <c r="I9" i="14"/>
  <c r="I10" i="14" s="1"/>
  <c r="F9" i="14"/>
  <c r="D9" i="14"/>
  <c r="D10" i="14" s="1"/>
  <c r="D40" i="14" s="1"/>
  <c r="U8" i="14"/>
  <c r="P8" i="14"/>
  <c r="K8" i="14"/>
  <c r="F8" i="14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U7" i="14"/>
  <c r="P7" i="14"/>
  <c r="K7" i="14"/>
  <c r="F7" i="14"/>
  <c r="D42" i="13"/>
  <c r="E41" i="13"/>
  <c r="F41" i="13" s="1"/>
  <c r="C41" i="13"/>
  <c r="D41" i="13" s="1"/>
  <c r="F20" i="13"/>
  <c r="D20" i="13"/>
  <c r="F19" i="13"/>
  <c r="D19" i="13"/>
  <c r="D18" i="13"/>
  <c r="J14" i="13"/>
  <c r="H14" i="13"/>
  <c r="E14" i="13"/>
  <c r="C14" i="13"/>
  <c r="J13" i="13"/>
  <c r="H13" i="13"/>
  <c r="E13" i="13"/>
  <c r="C13" i="13"/>
  <c r="J12" i="13"/>
  <c r="H12" i="13"/>
  <c r="E12" i="13"/>
  <c r="C12" i="13"/>
  <c r="U9" i="13"/>
  <c r="S9" i="13"/>
  <c r="S10" i="13" s="1"/>
  <c r="S40" i="13" s="1"/>
  <c r="P9" i="13"/>
  <c r="N9" i="13"/>
  <c r="N10" i="13" s="1"/>
  <c r="N40" i="13" s="1"/>
  <c r="K9" i="13"/>
  <c r="I9" i="13"/>
  <c r="I10" i="13" s="1"/>
  <c r="I40" i="13" s="1"/>
  <c r="F9" i="13"/>
  <c r="D9" i="13"/>
  <c r="D10" i="13" s="1"/>
  <c r="U8" i="13"/>
  <c r="P8" i="13"/>
  <c r="K8" i="13"/>
  <c r="F8" i="13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U7" i="13"/>
  <c r="P7" i="13"/>
  <c r="K7" i="13"/>
  <c r="F7" i="13"/>
  <c r="F20" i="12"/>
  <c r="F19" i="12"/>
  <c r="C53" i="12"/>
  <c r="D53" i="12" s="1"/>
  <c r="C36" i="12"/>
  <c r="D36" i="12" s="1"/>
  <c r="C35" i="12"/>
  <c r="D35" i="12" s="1"/>
  <c r="C27" i="12"/>
  <c r="D27" i="12" s="1"/>
  <c r="C24" i="12"/>
  <c r="D24" i="12" s="1"/>
  <c r="C23" i="12"/>
  <c r="D23" i="12" s="1"/>
  <c r="C22" i="12"/>
  <c r="D22" i="12" s="1"/>
  <c r="D20" i="12"/>
  <c r="D19" i="12"/>
  <c r="C18" i="12"/>
  <c r="D18" i="12" s="1"/>
  <c r="E41" i="12"/>
  <c r="F41" i="12" s="1"/>
  <c r="C41" i="12"/>
  <c r="D41" i="12" s="1"/>
  <c r="E14" i="12"/>
  <c r="C14" i="12"/>
  <c r="D14" i="12" s="1"/>
  <c r="E13" i="12"/>
  <c r="C13" i="12"/>
  <c r="D13" i="12" s="1"/>
  <c r="E12" i="12"/>
  <c r="C12" i="12"/>
  <c r="D12" i="12" s="1"/>
  <c r="U9" i="12"/>
  <c r="S9" i="12"/>
  <c r="S10" i="12" s="1"/>
  <c r="S40" i="12" s="1"/>
  <c r="P9" i="12"/>
  <c r="N9" i="12"/>
  <c r="N10" i="12" s="1"/>
  <c r="N40" i="12" s="1"/>
  <c r="K9" i="12"/>
  <c r="I9" i="12"/>
  <c r="I10" i="12" s="1"/>
  <c r="I40" i="12" s="1"/>
  <c r="F9" i="12"/>
  <c r="D9" i="12"/>
  <c r="D10" i="12" s="1"/>
  <c r="D40" i="12" s="1"/>
  <c r="U8" i="12"/>
  <c r="U29" i="12" s="1"/>
  <c r="P8" i="12"/>
  <c r="P29" i="12" s="1"/>
  <c r="K8" i="12"/>
  <c r="K29" i="12" s="1"/>
  <c r="F8" i="12"/>
  <c r="F29" i="12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U7" i="12"/>
  <c r="P7" i="12"/>
  <c r="K7" i="12"/>
  <c r="F7" i="12"/>
  <c r="F54" i="12" s="1"/>
  <c r="I9" i="11"/>
  <c r="A19" i="16" l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D64" i="15"/>
  <c r="I40" i="14"/>
  <c r="I43" i="14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N43" i="14"/>
  <c r="I10" i="15"/>
  <c r="I52" i="15"/>
  <c r="S10" i="15"/>
  <c r="S40" i="15" s="1"/>
  <c r="S43" i="15" s="1"/>
  <c r="S52" i="15"/>
  <c r="N43" i="13"/>
  <c r="N21" i="13"/>
  <c r="N36" i="13"/>
  <c r="N35" i="13"/>
  <c r="K53" i="15"/>
  <c r="K52" i="15"/>
  <c r="U53" i="15"/>
  <c r="U52" i="15"/>
  <c r="S43" i="14"/>
  <c r="D10" i="15"/>
  <c r="D52" i="15"/>
  <c r="N10" i="15"/>
  <c r="N52" i="15"/>
  <c r="I43" i="13"/>
  <c r="I35" i="13"/>
  <c r="I36" i="13"/>
  <c r="S43" i="13"/>
  <c r="S36" i="13"/>
  <c r="S21" i="13"/>
  <c r="S35" i="13"/>
  <c r="F53" i="15"/>
  <c r="F52" i="15"/>
  <c r="P53" i="15"/>
  <c r="P52" i="15"/>
  <c r="P43" i="15"/>
  <c r="P21" i="15"/>
  <c r="I21" i="15"/>
  <c r="S21" i="15"/>
  <c r="A19" i="15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19" i="14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Q15" i="13"/>
  <c r="Q16" i="13" s="1"/>
  <c r="F26" i="12"/>
  <c r="F25" i="12"/>
  <c r="F24" i="12"/>
  <c r="F23" i="12"/>
  <c r="F27" i="12"/>
  <c r="F31" i="12"/>
  <c r="F36" i="12"/>
  <c r="F28" i="12"/>
  <c r="F35" i="12"/>
  <c r="F30" i="12"/>
  <c r="D64" i="12"/>
  <c r="S43" i="12"/>
  <c r="S21" i="12"/>
  <c r="U42" i="12"/>
  <c r="U13" i="12"/>
  <c r="U12" i="12"/>
  <c r="U14" i="12"/>
  <c r="U54" i="12"/>
  <c r="U51" i="12"/>
  <c r="U26" i="12"/>
  <c r="U52" i="12"/>
  <c r="U25" i="12"/>
  <c r="U30" i="12"/>
  <c r="U24" i="12"/>
  <c r="U53" i="12"/>
  <c r="U35" i="12"/>
  <c r="U28" i="12"/>
  <c r="U23" i="12"/>
  <c r="U31" i="12"/>
  <c r="U27" i="12"/>
  <c r="U36" i="12"/>
  <c r="N43" i="12"/>
  <c r="N21" i="12"/>
  <c r="P42" i="12"/>
  <c r="P12" i="12"/>
  <c r="P14" i="12"/>
  <c r="P13" i="12"/>
  <c r="P54" i="12"/>
  <c r="P52" i="12"/>
  <c r="P25" i="12"/>
  <c r="P51" i="12"/>
  <c r="P26" i="12"/>
  <c r="P28" i="12"/>
  <c r="P30" i="12"/>
  <c r="P31" i="12"/>
  <c r="P35" i="12"/>
  <c r="P36" i="12"/>
  <c r="P23" i="12"/>
  <c r="P24" i="12"/>
  <c r="P53" i="12"/>
  <c r="P27" i="12"/>
  <c r="K51" i="12"/>
  <c r="K25" i="12"/>
  <c r="K52" i="12"/>
  <c r="K26" i="12"/>
  <c r="K36" i="12"/>
  <c r="K30" i="12"/>
  <c r="K24" i="12"/>
  <c r="K35" i="12"/>
  <c r="K28" i="12"/>
  <c r="K23" i="12"/>
  <c r="K53" i="12"/>
  <c r="K31" i="12"/>
  <c r="K27" i="12"/>
  <c r="K42" i="12"/>
  <c r="K12" i="12"/>
  <c r="K14" i="12"/>
  <c r="K54" i="12"/>
  <c r="K13" i="12"/>
  <c r="I43" i="12"/>
  <c r="I21" i="12"/>
  <c r="F53" i="12"/>
  <c r="F52" i="12"/>
  <c r="F13" i="12"/>
  <c r="F12" i="12"/>
  <c r="F14" i="12"/>
  <c r="D43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D51" i="15"/>
  <c r="F51" i="12"/>
  <c r="K10" i="15"/>
  <c r="K40" i="15" s="1"/>
  <c r="F10" i="15"/>
  <c r="F40" i="15" s="1"/>
  <c r="F42" i="14"/>
  <c r="P10" i="13"/>
  <c r="P40" i="13" s="1"/>
  <c r="F24" i="13"/>
  <c r="F31" i="13"/>
  <c r="F27" i="13"/>
  <c r="F23" i="13"/>
  <c r="F26" i="13"/>
  <c r="F25" i="13"/>
  <c r="D37" i="16"/>
  <c r="D51" i="16"/>
  <c r="D35" i="13"/>
  <c r="D36" i="13"/>
  <c r="U10" i="14"/>
  <c r="U40" i="14" s="1"/>
  <c r="D37" i="14"/>
  <c r="U10" i="13"/>
  <c r="U40" i="13" s="1"/>
  <c r="D37" i="15"/>
  <c r="U10" i="15"/>
  <c r="U40" i="15" s="1"/>
  <c r="F51" i="15"/>
  <c r="D40" i="16"/>
  <c r="D43" i="16" s="1"/>
  <c r="F10" i="16"/>
  <c r="D63" i="16"/>
  <c r="F42" i="15"/>
  <c r="D40" i="13"/>
  <c r="D43" i="13" s="1"/>
  <c r="D40" i="15"/>
  <c r="D43" i="15" s="1"/>
  <c r="P10" i="14"/>
  <c r="P40" i="14" s="1"/>
  <c r="F35" i="14"/>
  <c r="F51" i="14"/>
  <c r="K10" i="14"/>
  <c r="F52" i="14"/>
  <c r="D43" i="14"/>
  <c r="D63" i="14"/>
  <c r="F10" i="14"/>
  <c r="F40" i="14" s="1"/>
  <c r="F36" i="14"/>
  <c r="D63" i="13"/>
  <c r="F42" i="13"/>
  <c r="K10" i="13"/>
  <c r="K40" i="13" s="1"/>
  <c r="F10" i="13"/>
  <c r="U10" i="12"/>
  <c r="K10" i="12"/>
  <c r="K40" i="12" s="1"/>
  <c r="P10" i="12"/>
  <c r="P40" i="12" s="1"/>
  <c r="F10" i="12"/>
  <c r="F40" i="12" s="1"/>
  <c r="F42" i="12"/>
  <c r="D52" i="11"/>
  <c r="D51" i="11"/>
  <c r="C36" i="11"/>
  <c r="C35" i="11"/>
  <c r="C31" i="11"/>
  <c r="D31" i="11" s="1"/>
  <c r="C30" i="11"/>
  <c r="D30" i="11" s="1"/>
  <c r="C27" i="11"/>
  <c r="D27" i="11" s="1"/>
  <c r="C24" i="11"/>
  <c r="D24" i="11" s="1"/>
  <c r="C23" i="11"/>
  <c r="D23" i="11" s="1"/>
  <c r="C20" i="11"/>
  <c r="D20" i="11" s="1"/>
  <c r="D19" i="11"/>
  <c r="C18" i="11"/>
  <c r="D18" i="11" s="1"/>
  <c r="D42" i="11"/>
  <c r="E41" i="11"/>
  <c r="F41" i="11" s="1"/>
  <c r="C41" i="11"/>
  <c r="D41" i="11" s="1"/>
  <c r="E14" i="11"/>
  <c r="C14" i="11"/>
  <c r="D14" i="11" s="1"/>
  <c r="E13" i="11"/>
  <c r="C13" i="11"/>
  <c r="D13" i="11" s="1"/>
  <c r="E12" i="11"/>
  <c r="C12" i="11"/>
  <c r="D12" i="11" s="1"/>
  <c r="U9" i="11"/>
  <c r="S9" i="11"/>
  <c r="S10" i="11" s="1"/>
  <c r="S40" i="11" s="1"/>
  <c r="P9" i="11"/>
  <c r="N9" i="11"/>
  <c r="N10" i="11" s="1"/>
  <c r="N40" i="11" s="1"/>
  <c r="K9" i="11"/>
  <c r="I10" i="11"/>
  <c r="I40" i="11" s="1"/>
  <c r="F9" i="11"/>
  <c r="D9" i="11"/>
  <c r="D10" i="11" s="1"/>
  <c r="D40" i="11" s="1"/>
  <c r="U8" i="11"/>
  <c r="P8" i="11"/>
  <c r="K8" i="11"/>
  <c r="F8" i="1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U7" i="11"/>
  <c r="P7" i="11"/>
  <c r="K7" i="11"/>
  <c r="F7" i="11"/>
  <c r="S9" i="10"/>
  <c r="S10" i="10" s="1"/>
  <c r="S40" i="10" s="1"/>
  <c r="N10" i="10"/>
  <c r="N40" i="10" s="1"/>
  <c r="T14" i="10"/>
  <c r="R14" i="10"/>
  <c r="S14" i="10" s="1"/>
  <c r="O14" i="10"/>
  <c r="M14" i="10"/>
  <c r="N14" i="10" s="1"/>
  <c r="T13" i="10"/>
  <c r="R13" i="10"/>
  <c r="S13" i="10" s="1"/>
  <c r="O13" i="10"/>
  <c r="M13" i="10"/>
  <c r="N13" i="10" s="1"/>
  <c r="T12" i="10"/>
  <c r="R12" i="10"/>
  <c r="S12" i="10" s="1"/>
  <c r="O12" i="10"/>
  <c r="M12" i="10"/>
  <c r="N12" i="10" s="1"/>
  <c r="U9" i="10"/>
  <c r="P9" i="10"/>
  <c r="U8" i="10"/>
  <c r="P8" i="10"/>
  <c r="P53" i="10" s="1"/>
  <c r="U7" i="10"/>
  <c r="U29" i="10" s="1"/>
  <c r="P7" i="10"/>
  <c r="P29" i="10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J14" i="10"/>
  <c r="H14" i="10"/>
  <c r="I14" i="10" s="1"/>
  <c r="J13" i="10"/>
  <c r="H13" i="10"/>
  <c r="I13" i="10" s="1"/>
  <c r="J12" i="10"/>
  <c r="H12" i="10"/>
  <c r="I12" i="10" s="1"/>
  <c r="K9" i="10"/>
  <c r="I10" i="10"/>
  <c r="I40" i="10" s="1"/>
  <c r="K8" i="10"/>
  <c r="K53" i="10" s="1"/>
  <c r="K7" i="10"/>
  <c r="K29" i="10" s="1"/>
  <c r="F31" i="10"/>
  <c r="F30" i="10"/>
  <c r="F20" i="10"/>
  <c r="F19" i="10"/>
  <c r="E12" i="10"/>
  <c r="C54" i="10"/>
  <c r="D54" i="10" s="1"/>
  <c r="C36" i="10"/>
  <c r="C35" i="10"/>
  <c r="C31" i="10"/>
  <c r="D31" i="10" s="1"/>
  <c r="C30" i="10"/>
  <c r="D30" i="10" s="1"/>
  <c r="C24" i="10"/>
  <c r="D24" i="10" s="1"/>
  <c r="C23" i="10"/>
  <c r="D23" i="10" s="1"/>
  <c r="C20" i="10"/>
  <c r="D20" i="10" s="1"/>
  <c r="D19" i="10"/>
  <c r="C18" i="10"/>
  <c r="D18" i="10" s="1"/>
  <c r="D42" i="10"/>
  <c r="E41" i="10"/>
  <c r="F41" i="10" s="1"/>
  <c r="C41" i="10"/>
  <c r="D41" i="10" s="1"/>
  <c r="E14" i="10"/>
  <c r="E13" i="10"/>
  <c r="C14" i="10"/>
  <c r="D14" i="10" s="1"/>
  <c r="C13" i="10"/>
  <c r="D13" i="10" s="1"/>
  <c r="C12" i="10"/>
  <c r="D12" i="10" s="1"/>
  <c r="F9" i="10"/>
  <c r="F8" i="10"/>
  <c r="F53" i="10" s="1"/>
  <c r="F7" i="10"/>
  <c r="F29" i="10" s="1"/>
  <c r="D10" i="10"/>
  <c r="A43" i="16" l="1"/>
  <c r="A44" i="16" s="1"/>
  <c r="N40" i="15"/>
  <c r="N43" i="15" s="1"/>
  <c r="Q43" i="15" s="1"/>
  <c r="Q44" i="15" s="1"/>
  <c r="N21" i="15"/>
  <c r="I43" i="15"/>
  <c r="I40" i="15"/>
  <c r="K40" i="14"/>
  <c r="K43" i="14" s="1"/>
  <c r="L43" i="14" s="1"/>
  <c r="L44" i="14" s="1"/>
  <c r="A43" i="13"/>
  <c r="A44" i="13" s="1"/>
  <c r="A45" i="13" s="1"/>
  <c r="A46" i="13" s="1"/>
  <c r="A47" i="13" s="1"/>
  <c r="S37" i="13"/>
  <c r="N37" i="13"/>
  <c r="U40" i="12"/>
  <c r="U43" i="12" s="1"/>
  <c r="V43" i="12" s="1"/>
  <c r="V44" i="12" s="1"/>
  <c r="P35" i="13"/>
  <c r="P21" i="13"/>
  <c r="P43" i="13"/>
  <c r="Q43" i="13" s="1"/>
  <c r="Q44" i="13" s="1"/>
  <c r="P36" i="13"/>
  <c r="N61" i="13"/>
  <c r="Q64" i="13" s="1"/>
  <c r="N32" i="13"/>
  <c r="N45" i="13" s="1"/>
  <c r="P43" i="14"/>
  <c r="Q43" i="14" s="1"/>
  <c r="Q44" i="14" s="1"/>
  <c r="U43" i="14"/>
  <c r="V43" i="14" s="1"/>
  <c r="V44" i="14" s="1"/>
  <c r="S61" i="13"/>
  <c r="V64" i="13" s="1"/>
  <c r="S32" i="13"/>
  <c r="S45" i="13" s="1"/>
  <c r="K43" i="13"/>
  <c r="L43" i="13" s="1"/>
  <c r="L44" i="13" s="1"/>
  <c r="K36" i="13"/>
  <c r="K35" i="13"/>
  <c r="F40" i="16"/>
  <c r="F43" i="16" s="1"/>
  <c r="G43" i="16" s="1"/>
  <c r="G44" i="16" s="1"/>
  <c r="I37" i="13"/>
  <c r="U35" i="13"/>
  <c r="U43" i="13"/>
  <c r="V43" i="13" s="1"/>
  <c r="V44" i="13" s="1"/>
  <c r="U36" i="13"/>
  <c r="U21" i="13"/>
  <c r="N62" i="15"/>
  <c r="Q65" i="15" s="1"/>
  <c r="N32" i="15"/>
  <c r="K43" i="15"/>
  <c r="L43" i="15" s="1"/>
  <c r="L44" i="15" s="1"/>
  <c r="K21" i="15"/>
  <c r="I62" i="15"/>
  <c r="L65" i="15" s="1"/>
  <c r="I32" i="15"/>
  <c r="U43" i="15"/>
  <c r="V43" i="15" s="1"/>
  <c r="V44" i="15" s="1"/>
  <c r="U21" i="15"/>
  <c r="S32" i="15"/>
  <c r="S45" i="15" s="1"/>
  <c r="S62" i="15"/>
  <c r="V65" i="15" s="1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F43" i="15"/>
  <c r="G43" i="15" s="1"/>
  <c r="G44" i="15" s="1"/>
  <c r="A43" i="14"/>
  <c r="A44" i="14" s="1"/>
  <c r="A45" i="14" s="1"/>
  <c r="A29" i="12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P37" i="12"/>
  <c r="Q37" i="12" s="1"/>
  <c r="Q38" i="12" s="1"/>
  <c r="P15" i="12"/>
  <c r="Q15" i="12" s="1"/>
  <c r="Q16" i="12" s="1"/>
  <c r="K43" i="12"/>
  <c r="L43" i="12" s="1"/>
  <c r="L44" i="12" s="1"/>
  <c r="K15" i="12"/>
  <c r="L15" i="12" s="1"/>
  <c r="L16" i="12" s="1"/>
  <c r="U37" i="12"/>
  <c r="V37" i="12" s="1"/>
  <c r="V38" i="12" s="1"/>
  <c r="U64" i="12"/>
  <c r="V64" i="12" s="1"/>
  <c r="S62" i="12"/>
  <c r="S32" i="12"/>
  <c r="S45" i="12" s="1"/>
  <c r="U15" i="12"/>
  <c r="P43" i="12"/>
  <c r="Q43" i="12" s="1"/>
  <c r="Q44" i="12" s="1"/>
  <c r="N62" i="12"/>
  <c r="N32" i="12"/>
  <c r="N45" i="12" s="1"/>
  <c r="P64" i="12"/>
  <c r="Q64" i="12" s="1"/>
  <c r="K64" i="12"/>
  <c r="L64" i="12" s="1"/>
  <c r="K37" i="12"/>
  <c r="L37" i="12" s="1"/>
  <c r="L38" i="12" s="1"/>
  <c r="I62" i="12"/>
  <c r="I32" i="12"/>
  <c r="I45" i="12" s="1"/>
  <c r="F64" i="12"/>
  <c r="G64" i="12" s="1"/>
  <c r="D36" i="11"/>
  <c r="U51" i="11"/>
  <c r="U26" i="11"/>
  <c r="U52" i="11"/>
  <c r="U42" i="11"/>
  <c r="U25" i="11"/>
  <c r="U27" i="11"/>
  <c r="U23" i="11"/>
  <c r="U12" i="11"/>
  <c r="U28" i="11"/>
  <c r="U30" i="11"/>
  <c r="U31" i="11"/>
  <c r="U13" i="11"/>
  <c r="U54" i="11"/>
  <c r="U24" i="11"/>
  <c r="U53" i="11"/>
  <c r="U14" i="11"/>
  <c r="I35" i="11"/>
  <c r="I36" i="11"/>
  <c r="I43" i="11"/>
  <c r="I21" i="11"/>
  <c r="S35" i="11"/>
  <c r="S36" i="11"/>
  <c r="S43" i="11"/>
  <c r="S21" i="11"/>
  <c r="D43" i="11"/>
  <c r="K51" i="11"/>
  <c r="K52" i="11"/>
  <c r="K42" i="11"/>
  <c r="K25" i="11"/>
  <c r="K26" i="11"/>
  <c r="K24" i="11"/>
  <c r="K23" i="11"/>
  <c r="K30" i="11"/>
  <c r="K31" i="11"/>
  <c r="K53" i="11"/>
  <c r="K12" i="11"/>
  <c r="K27" i="11"/>
  <c r="K54" i="11"/>
  <c r="K28" i="11"/>
  <c r="K14" i="11"/>
  <c r="K13" i="11"/>
  <c r="N35" i="11"/>
  <c r="N36" i="11"/>
  <c r="N43" i="11"/>
  <c r="N21" i="11"/>
  <c r="P51" i="11"/>
  <c r="P52" i="11"/>
  <c r="P26" i="11"/>
  <c r="P42" i="11"/>
  <c r="P25" i="11"/>
  <c r="P28" i="11"/>
  <c r="P27" i="11"/>
  <c r="P12" i="11"/>
  <c r="P31" i="11"/>
  <c r="P54" i="11"/>
  <c r="P23" i="11"/>
  <c r="P24" i="11"/>
  <c r="P30" i="11"/>
  <c r="P14" i="11"/>
  <c r="P53" i="11"/>
  <c r="P13" i="11"/>
  <c r="F53" i="11"/>
  <c r="F30" i="11"/>
  <c r="F23" i="11"/>
  <c r="F14" i="11"/>
  <c r="F26" i="11"/>
  <c r="F52" i="11"/>
  <c r="F13" i="11"/>
  <c r="F51" i="11"/>
  <c r="F25" i="11"/>
  <c r="F12" i="11"/>
  <c r="F54" i="11"/>
  <c r="F42" i="11"/>
  <c r="F24" i="11"/>
  <c r="F31" i="11"/>
  <c r="F28" i="11"/>
  <c r="F27" i="11"/>
  <c r="A19" i="11"/>
  <c r="A20" i="11" s="1"/>
  <c r="A21" i="11" s="1"/>
  <c r="A22" i="11" s="1"/>
  <c r="A23" i="11" s="1"/>
  <c r="D62" i="11"/>
  <c r="D35" i="11"/>
  <c r="S15" i="10"/>
  <c r="D40" i="10"/>
  <c r="D44" i="10" s="1"/>
  <c r="N15" i="10"/>
  <c r="N36" i="10"/>
  <c r="N44" i="10"/>
  <c r="N35" i="10"/>
  <c r="D35" i="10"/>
  <c r="P25" i="10"/>
  <c r="P13" i="10"/>
  <c r="P42" i="10"/>
  <c r="P12" i="10"/>
  <c r="P26" i="10"/>
  <c r="P14" i="10"/>
  <c r="P22" i="10"/>
  <c r="P23" i="10"/>
  <c r="P24" i="10"/>
  <c r="P28" i="10"/>
  <c r="P27" i="10"/>
  <c r="F55" i="10"/>
  <c r="F25" i="10"/>
  <c r="F14" i="10"/>
  <c r="F13" i="10"/>
  <c r="F26" i="10"/>
  <c r="F12" i="10"/>
  <c r="F23" i="10"/>
  <c r="F24" i="10"/>
  <c r="F28" i="10"/>
  <c r="F22" i="10"/>
  <c r="F27" i="10"/>
  <c r="D36" i="10"/>
  <c r="K12" i="10"/>
  <c r="K26" i="10"/>
  <c r="K14" i="10"/>
  <c r="K42" i="10"/>
  <c r="K25" i="10"/>
  <c r="K13" i="10"/>
  <c r="K22" i="10"/>
  <c r="K28" i="10"/>
  <c r="K23" i="10"/>
  <c r="K24" i="10"/>
  <c r="K27" i="10"/>
  <c r="U26" i="10"/>
  <c r="U14" i="10"/>
  <c r="U25" i="10"/>
  <c r="U13" i="10"/>
  <c r="U12" i="10"/>
  <c r="U42" i="10"/>
  <c r="U23" i="10"/>
  <c r="U22" i="10"/>
  <c r="U27" i="10"/>
  <c r="U28" i="10"/>
  <c r="U24" i="10"/>
  <c r="I35" i="10"/>
  <c r="I44" i="10"/>
  <c r="I36" i="10"/>
  <c r="I15" i="10"/>
  <c r="S36" i="10"/>
  <c r="S35" i="10"/>
  <c r="S44" i="10"/>
  <c r="D63" i="10"/>
  <c r="P52" i="10"/>
  <c r="P54" i="10"/>
  <c r="P55" i="10"/>
  <c r="K52" i="10"/>
  <c r="K54" i="10"/>
  <c r="K55" i="10"/>
  <c r="U53" i="10"/>
  <c r="U52" i="10"/>
  <c r="U55" i="10"/>
  <c r="U54" i="10"/>
  <c r="F42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D37" i="13"/>
  <c r="F52" i="10"/>
  <c r="F54" i="10"/>
  <c r="G37" i="16"/>
  <c r="G38" i="16" s="1"/>
  <c r="U10" i="11"/>
  <c r="U40" i="11" s="1"/>
  <c r="U10" i="10"/>
  <c r="U40" i="10" s="1"/>
  <c r="G63" i="16"/>
  <c r="G37" i="15"/>
  <c r="G38" i="15" s="1"/>
  <c r="F36" i="13"/>
  <c r="F35" i="13"/>
  <c r="D52" i="10"/>
  <c r="F63" i="14"/>
  <c r="G63" i="14" s="1"/>
  <c r="V15" i="13"/>
  <c r="V16" i="13" s="1"/>
  <c r="G64" i="15"/>
  <c r="F43" i="14"/>
  <c r="G43" i="14" s="1"/>
  <c r="G44" i="14" s="1"/>
  <c r="F37" i="14"/>
  <c r="G37" i="14" s="1"/>
  <c r="G38" i="14" s="1"/>
  <c r="F63" i="13"/>
  <c r="G63" i="13" s="1"/>
  <c r="F40" i="13"/>
  <c r="F43" i="13" s="1"/>
  <c r="G43" i="13" s="1"/>
  <c r="G44" i="13" s="1"/>
  <c r="D37" i="12"/>
  <c r="F37" i="12"/>
  <c r="F43" i="12"/>
  <c r="G43" i="12" s="1"/>
  <c r="G44" i="12" s="1"/>
  <c r="K10" i="11"/>
  <c r="K40" i="11" s="1"/>
  <c r="P10" i="11"/>
  <c r="P40" i="11" s="1"/>
  <c r="F10" i="11"/>
  <c r="P10" i="10"/>
  <c r="P40" i="10" s="1"/>
  <c r="F10" i="10"/>
  <c r="K10" i="10"/>
  <c r="K40" i="10" s="1"/>
  <c r="A49" i="16" l="1"/>
  <c r="A50" i="16" s="1"/>
  <c r="A51" i="16" s="1"/>
  <c r="A52" i="16" s="1"/>
  <c r="A53" i="16" s="1"/>
  <c r="A54" i="16" s="1"/>
  <c r="A55" i="16" s="1"/>
  <c r="A56" i="16" s="1"/>
  <c r="I45" i="15"/>
  <c r="N45" i="15"/>
  <c r="N46" i="15" s="1"/>
  <c r="N47" i="15" s="1"/>
  <c r="N48" i="15" s="1"/>
  <c r="A48" i="13"/>
  <c r="A49" i="13" s="1"/>
  <c r="A50" i="13" s="1"/>
  <c r="A51" i="13" s="1"/>
  <c r="A52" i="13" s="1"/>
  <c r="A40" i="12"/>
  <c r="A41" i="12" s="1"/>
  <c r="A42" i="12" s="1"/>
  <c r="A43" i="12" s="1"/>
  <c r="A44" i="12" s="1"/>
  <c r="F40" i="11"/>
  <c r="F43" i="11" s="1"/>
  <c r="G43" i="11" s="1"/>
  <c r="G44" i="11" s="1"/>
  <c r="N54" i="13"/>
  <c r="N56" i="13" s="1"/>
  <c r="N57" i="13" s="1"/>
  <c r="N47" i="13"/>
  <c r="N48" i="13" s="1"/>
  <c r="U37" i="13"/>
  <c r="V37" i="13" s="1"/>
  <c r="V38" i="13" s="1"/>
  <c r="K37" i="13"/>
  <c r="L37" i="13" s="1"/>
  <c r="L38" i="13" s="1"/>
  <c r="S54" i="13"/>
  <c r="S56" i="13" s="1"/>
  <c r="S57" i="13" s="1"/>
  <c r="S47" i="13"/>
  <c r="S48" i="13" s="1"/>
  <c r="P37" i="13"/>
  <c r="Q37" i="13" s="1"/>
  <c r="Q38" i="13" s="1"/>
  <c r="I46" i="15"/>
  <c r="I47" i="15" s="1"/>
  <c r="I48" i="15" s="1"/>
  <c r="I55" i="15"/>
  <c r="S46" i="15"/>
  <c r="S47" i="15" s="1"/>
  <c r="S55" i="15"/>
  <c r="A54" i="15"/>
  <c r="A55" i="15" s="1"/>
  <c r="A58" i="15" s="1"/>
  <c r="A59" i="15" s="1"/>
  <c r="A61" i="15" s="1"/>
  <c r="A62" i="15" s="1"/>
  <c r="A63" i="15" s="1"/>
  <c r="A64" i="15" s="1"/>
  <c r="A65" i="15" s="1"/>
  <c r="A48" i="14"/>
  <c r="A49" i="14" s="1"/>
  <c r="A50" i="14" s="1"/>
  <c r="A51" i="14" s="1"/>
  <c r="A52" i="14" s="1"/>
  <c r="J21" i="12"/>
  <c r="K21" i="12" s="1"/>
  <c r="L65" i="12"/>
  <c r="O21" i="12"/>
  <c r="P21" i="12" s="1"/>
  <c r="S37" i="11"/>
  <c r="I37" i="1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K15" i="10"/>
  <c r="J21" i="10" s="1"/>
  <c r="Q65" i="12"/>
  <c r="V65" i="12"/>
  <c r="S47" i="12"/>
  <c r="S48" i="12" s="1"/>
  <c r="S55" i="12"/>
  <c r="S57" i="12" s="1"/>
  <c r="S58" i="12" s="1"/>
  <c r="G32" i="19" s="1"/>
  <c r="V15" i="12"/>
  <c r="V16" i="12" s="1"/>
  <c r="T21" i="12"/>
  <c r="U21" i="12" s="1"/>
  <c r="N47" i="12"/>
  <c r="N48" i="12" s="1"/>
  <c r="N55" i="12"/>
  <c r="I55" i="12"/>
  <c r="I57" i="12" s="1"/>
  <c r="I58" i="12" s="1"/>
  <c r="I47" i="12"/>
  <c r="I48" i="12" s="1"/>
  <c r="S32" i="11"/>
  <c r="S64" i="11"/>
  <c r="I32" i="11"/>
  <c r="I64" i="11"/>
  <c r="N37" i="11"/>
  <c r="A24" i="11"/>
  <c r="A25" i="11" s="1"/>
  <c r="A26" i="11" s="1"/>
  <c r="A27" i="11" s="1"/>
  <c r="F36" i="11"/>
  <c r="F35" i="11"/>
  <c r="U43" i="11"/>
  <c r="V43" i="11" s="1"/>
  <c r="V44" i="11" s="1"/>
  <c r="U36" i="11"/>
  <c r="U35" i="11"/>
  <c r="K15" i="11"/>
  <c r="U15" i="11"/>
  <c r="P35" i="11"/>
  <c r="P36" i="11"/>
  <c r="P43" i="11"/>
  <c r="Q43" i="11" s="1"/>
  <c r="Q44" i="11" s="1"/>
  <c r="K43" i="11"/>
  <c r="L43" i="11" s="1"/>
  <c r="L44" i="11" s="1"/>
  <c r="K35" i="11"/>
  <c r="K36" i="11"/>
  <c r="F15" i="11"/>
  <c r="P15" i="11"/>
  <c r="N64" i="11"/>
  <c r="N32" i="11"/>
  <c r="N37" i="10"/>
  <c r="I37" i="10"/>
  <c r="U63" i="10"/>
  <c r="V63" i="10" s="1"/>
  <c r="P15" i="10"/>
  <c r="O21" i="10" s="1"/>
  <c r="F36" i="10"/>
  <c r="F35" i="10"/>
  <c r="P44" i="10"/>
  <c r="Q44" i="10" s="1"/>
  <c r="Q45" i="10" s="1"/>
  <c r="P35" i="10"/>
  <c r="P36" i="10"/>
  <c r="U36" i="10"/>
  <c r="U35" i="10"/>
  <c r="U15" i="10"/>
  <c r="T21" i="10" s="1"/>
  <c r="S37" i="10"/>
  <c r="K36" i="10"/>
  <c r="K35" i="10"/>
  <c r="K44" i="10"/>
  <c r="L44" i="10" s="1"/>
  <c r="L45" i="10" s="1"/>
  <c r="K63" i="10"/>
  <c r="L63" i="10" s="1"/>
  <c r="P63" i="10"/>
  <c r="Q63" i="10" s="1"/>
  <c r="U44" i="10"/>
  <c r="V44" i="10" s="1"/>
  <c r="V45" i="10" s="1"/>
  <c r="F40" i="10"/>
  <c r="F44" i="10" s="1"/>
  <c r="G44" i="10" s="1"/>
  <c r="G45" i="10" s="1"/>
  <c r="F37" i="13"/>
  <c r="G37" i="13" s="1"/>
  <c r="G38" i="13" s="1"/>
  <c r="G37" i="12"/>
  <c r="G38" i="12" s="1"/>
  <c r="D37" i="11"/>
  <c r="D37" i="10"/>
  <c r="N45" i="11" l="1"/>
  <c r="N47" i="11" s="1"/>
  <c r="S45" i="11"/>
  <c r="S47" i="11" s="1"/>
  <c r="E21" i="11"/>
  <c r="J21" i="11"/>
  <c r="I45" i="11"/>
  <c r="I47" i="11" s="1"/>
  <c r="O21" i="11"/>
  <c r="P21" i="11" s="1"/>
  <c r="T21" i="11"/>
  <c r="U21" i="11" s="1"/>
  <c r="A57" i="16"/>
  <c r="A58" i="16" s="1"/>
  <c r="A60" i="16" s="1"/>
  <c r="A61" i="16" s="1"/>
  <c r="A62" i="16" s="1"/>
  <c r="A63" i="16" s="1"/>
  <c r="A64" i="16" s="1"/>
  <c r="N55" i="15"/>
  <c r="N57" i="15" s="1"/>
  <c r="N58" i="15" s="1"/>
  <c r="A53" i="13"/>
  <c r="A54" i="13" s="1"/>
  <c r="A45" i="12"/>
  <c r="A46" i="12" s="1"/>
  <c r="A47" i="12" s="1"/>
  <c r="A48" i="12" s="1"/>
  <c r="A49" i="12" s="1"/>
  <c r="A50" i="12" s="1"/>
  <c r="A51" i="12" s="1"/>
  <c r="A52" i="12" s="1"/>
  <c r="A53" i="12" s="1"/>
  <c r="A54" i="12" s="1"/>
  <c r="A47" i="10"/>
  <c r="A48" i="10" s="1"/>
  <c r="A49" i="10" s="1"/>
  <c r="A50" i="10" s="1"/>
  <c r="A51" i="10" s="1"/>
  <c r="A52" i="10" s="1"/>
  <c r="A53" i="10" s="1"/>
  <c r="A54" i="10" s="1"/>
  <c r="A55" i="10" s="1"/>
  <c r="A56" i="10" s="1"/>
  <c r="S48" i="15"/>
  <c r="I57" i="15"/>
  <c r="I58" i="15" s="1"/>
  <c r="S57" i="15"/>
  <c r="S58" i="15" s="1"/>
  <c r="A53" i="14"/>
  <c r="A54" i="14" s="1"/>
  <c r="A55" i="14" s="1"/>
  <c r="A56" i="14" s="1"/>
  <c r="N55" i="11"/>
  <c r="N57" i="11" s="1"/>
  <c r="N58" i="11" s="1"/>
  <c r="U37" i="11"/>
  <c r="V37" i="11" s="1"/>
  <c r="V38" i="11" s="1"/>
  <c r="F37" i="11"/>
  <c r="G37" i="11" s="1"/>
  <c r="G38" i="11" s="1"/>
  <c r="N57" i="12"/>
  <c r="N58" i="12" s="1"/>
  <c r="G26" i="19" s="1"/>
  <c r="A28" i="1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V15" i="11"/>
  <c r="V16" i="11" s="1"/>
  <c r="K21" i="11"/>
  <c r="L15" i="11"/>
  <c r="L16" i="11" s="1"/>
  <c r="Q15" i="11"/>
  <c r="Q16" i="11" s="1"/>
  <c r="K37" i="11"/>
  <c r="L37" i="11" s="1"/>
  <c r="L38" i="11" s="1"/>
  <c r="P37" i="11"/>
  <c r="Q37" i="11" s="1"/>
  <c r="Q38" i="11" s="1"/>
  <c r="P37" i="10"/>
  <c r="Q37" i="10" s="1"/>
  <c r="Q38" i="10" s="1"/>
  <c r="K37" i="10"/>
  <c r="L37" i="10" s="1"/>
  <c r="L38" i="10" s="1"/>
  <c r="U37" i="10"/>
  <c r="V37" i="10" s="1"/>
  <c r="V38" i="10" s="1"/>
  <c r="F37" i="10"/>
  <c r="G37" i="10" s="1"/>
  <c r="G38" i="10" s="1"/>
  <c r="A55" i="12" l="1"/>
  <c r="A56" i="12" s="1"/>
  <c r="A57" i="12" s="1"/>
  <c r="A58" i="12" s="1"/>
  <c r="A59" i="12" s="1"/>
  <c r="A61" i="12" s="1"/>
  <c r="A62" i="12" s="1"/>
  <c r="A63" i="12" s="1"/>
  <c r="A64" i="12" s="1"/>
  <c r="A65" i="12" s="1"/>
  <c r="N48" i="11"/>
  <c r="S55" i="11"/>
  <c r="S57" i="11" s="1"/>
  <c r="S58" i="11" s="1"/>
  <c r="I55" i="11"/>
  <c r="I57" i="11" s="1"/>
  <c r="I58" i="11" s="1"/>
  <c r="A57" i="10"/>
  <c r="A58" i="10" s="1"/>
  <c r="A59" i="10" s="1"/>
  <c r="A60" i="10" s="1"/>
  <c r="A62" i="10" s="1"/>
  <c r="A63" i="10" s="1"/>
  <c r="A64" i="10" s="1"/>
  <c r="A65" i="10" s="1"/>
  <c r="A66" i="10" s="1"/>
  <c r="A57" i="14"/>
  <c r="A58" i="14" s="1"/>
  <c r="A60" i="14" s="1"/>
  <c r="A61" i="14" s="1"/>
  <c r="A62" i="14" s="1"/>
  <c r="A63" i="14" s="1"/>
  <c r="A64" i="14" s="1"/>
  <c r="A57" i="13"/>
  <c r="A58" i="13" s="1"/>
  <c r="A60" i="13" s="1"/>
  <c r="A61" i="13" s="1"/>
  <c r="A62" i="13" s="1"/>
  <c r="A63" i="13" s="1"/>
  <c r="A64" i="13" s="1"/>
  <c r="A40" i="11"/>
  <c r="A41" i="11" s="1"/>
  <c r="A42" i="11" s="1"/>
  <c r="A43" i="11" s="1"/>
  <c r="A44" i="11" s="1"/>
  <c r="A45" i="11" s="1"/>
  <c r="A46" i="11" s="1"/>
  <c r="A47" i="11" s="1"/>
  <c r="S48" i="11"/>
  <c r="I48" i="11"/>
  <c r="U64" i="11"/>
  <c r="V64" i="11" s="1"/>
  <c r="V65" i="11" s="1"/>
  <c r="P64" i="11"/>
  <c r="Q64" i="11" s="1"/>
  <c r="Q65" i="11" s="1"/>
  <c r="K64" i="11"/>
  <c r="L64" i="11" s="1"/>
  <c r="L65" i="11" s="1"/>
  <c r="A48" i="11" l="1"/>
  <c r="A49" i="11" s="1"/>
  <c r="A50" i="11" s="1"/>
  <c r="A51" i="11" s="1"/>
  <c r="A52" i="11" s="1"/>
  <c r="A53" i="11" s="1"/>
  <c r="A54" i="11" s="1"/>
  <c r="A55" i="11" s="1"/>
  <c r="A56" i="11" s="1"/>
  <c r="A57" i="11" s="1"/>
  <c r="A58" i="11" l="1"/>
  <c r="A59" i="11" s="1"/>
  <c r="A61" i="11" s="1"/>
  <c r="A62" i="11" s="1"/>
  <c r="A63" i="11" s="1"/>
  <c r="A64" i="11" s="1"/>
  <c r="A65" i="11" s="1"/>
  <c r="D29" i="3" l="1"/>
  <c r="B25" i="3"/>
  <c r="P7" i="4" l="1"/>
  <c r="L7" i="4"/>
  <c r="N3" i="4"/>
  <c r="Q7" i="4"/>
  <c r="E22" i="16" s="1"/>
  <c r="F22" i="16" s="1"/>
  <c r="O7" i="4"/>
  <c r="K7" i="4"/>
  <c r="M3" i="4"/>
  <c r="N7" i="4"/>
  <c r="P3" i="4"/>
  <c r="L3" i="4"/>
  <c r="M7" i="4"/>
  <c r="O3" i="4"/>
  <c r="K3" i="4"/>
  <c r="Q3" i="4"/>
  <c r="E18" i="16" s="1"/>
  <c r="F18" i="16" s="1"/>
  <c r="D30" i="3"/>
  <c r="N14" i="14"/>
  <c r="D14" i="20"/>
  <c r="F14" i="20"/>
  <c r="D14" i="14"/>
  <c r="U14" i="14"/>
  <c r="F14" i="16"/>
  <c r="I14" i="13"/>
  <c r="D14" i="16"/>
  <c r="D14" i="15"/>
  <c r="D14" i="13"/>
  <c r="F14" i="15"/>
  <c r="F14" i="13"/>
  <c r="S14" i="14"/>
  <c r="P14" i="14"/>
  <c r="F14" i="14"/>
  <c r="K14" i="13"/>
  <c r="B31" i="3"/>
  <c r="N12" i="14"/>
  <c r="D12" i="20"/>
  <c r="F12" i="20"/>
  <c r="D12" i="15"/>
  <c r="D12" i="16"/>
  <c r="D12" i="14"/>
  <c r="F12" i="15"/>
  <c r="P12" i="14"/>
  <c r="U12" i="14"/>
  <c r="F12" i="16"/>
  <c r="F12" i="13"/>
  <c r="D12" i="13"/>
  <c r="S12" i="14"/>
  <c r="I12" i="13"/>
  <c r="F12" i="14"/>
  <c r="K12" i="13"/>
  <c r="N13" i="14"/>
  <c r="F13" i="20"/>
  <c r="D13" i="20"/>
  <c r="I13" i="13"/>
  <c r="D13" i="13"/>
  <c r="D13" i="16"/>
  <c r="F13" i="14"/>
  <c r="F13" i="15"/>
  <c r="K13" i="13"/>
  <c r="S13" i="14"/>
  <c r="F13" i="16"/>
  <c r="D13" i="14"/>
  <c r="F13" i="13"/>
  <c r="U13" i="14"/>
  <c r="D13" i="15"/>
  <c r="P13" i="14"/>
  <c r="D31" i="3"/>
  <c r="E18" i="14" l="1"/>
  <c r="F18" i="14" s="1"/>
  <c r="T18" i="14"/>
  <c r="U18" i="14" s="1"/>
  <c r="O18" i="14"/>
  <c r="P18" i="14" s="1"/>
  <c r="J18" i="14"/>
  <c r="K18" i="14" s="1"/>
  <c r="T22" i="13"/>
  <c r="U22" i="13" s="1"/>
  <c r="O22" i="13"/>
  <c r="P22" i="13" s="1"/>
  <c r="J22" i="13"/>
  <c r="K22" i="13" s="1"/>
  <c r="E22" i="13"/>
  <c r="J22" i="20"/>
  <c r="K22" i="20" s="1"/>
  <c r="E22" i="20"/>
  <c r="J18" i="20"/>
  <c r="K18" i="20" s="1"/>
  <c r="E18" i="20"/>
  <c r="E18" i="13"/>
  <c r="J18" i="13"/>
  <c r="K18" i="13" s="1"/>
  <c r="T18" i="13"/>
  <c r="U18" i="13" s="1"/>
  <c r="U32" i="13" s="1"/>
  <c r="O18" i="13"/>
  <c r="P18" i="13" s="1"/>
  <c r="O204" i="12"/>
  <c r="P204" i="12" s="1"/>
  <c r="E204" i="12"/>
  <c r="F204" i="12" s="1"/>
  <c r="T80" i="12"/>
  <c r="U80" i="12" s="1"/>
  <c r="J80" i="12"/>
  <c r="K80" i="12" s="1"/>
  <c r="O142" i="12"/>
  <c r="P142" i="12" s="1"/>
  <c r="E142" i="12"/>
  <c r="F142" i="12" s="1"/>
  <c r="T18" i="12"/>
  <c r="U18" i="12" s="1"/>
  <c r="T204" i="12"/>
  <c r="U204" i="12" s="1"/>
  <c r="J204" i="12"/>
  <c r="K204" i="12" s="1"/>
  <c r="O80" i="12"/>
  <c r="P80" i="12" s="1"/>
  <c r="E80" i="12"/>
  <c r="F80" i="12" s="1"/>
  <c r="O18" i="12"/>
  <c r="P18" i="12" s="1"/>
  <c r="T142" i="12"/>
  <c r="U142" i="12" s="1"/>
  <c r="J142" i="12"/>
  <c r="K142" i="12" s="1"/>
  <c r="J18" i="12"/>
  <c r="K18" i="12" s="1"/>
  <c r="E18" i="12"/>
  <c r="O270" i="11"/>
  <c r="P270" i="11" s="1"/>
  <c r="E270" i="11"/>
  <c r="F270" i="11" s="1"/>
  <c r="T146" i="11"/>
  <c r="U146" i="11" s="1"/>
  <c r="J146" i="11"/>
  <c r="K146" i="11" s="1"/>
  <c r="O84" i="11"/>
  <c r="P84" i="11" s="1"/>
  <c r="E84" i="11"/>
  <c r="F84" i="11" s="1"/>
  <c r="T208" i="11"/>
  <c r="U208" i="11" s="1"/>
  <c r="J208" i="11"/>
  <c r="K208" i="11" s="1"/>
  <c r="T22" i="11"/>
  <c r="U22" i="11" s="1"/>
  <c r="J22" i="11"/>
  <c r="K22" i="11" s="1"/>
  <c r="E22" i="11"/>
  <c r="F22" i="11" s="1"/>
  <c r="T270" i="11"/>
  <c r="U270" i="11" s="1"/>
  <c r="J270" i="11"/>
  <c r="K270" i="11" s="1"/>
  <c r="O146" i="11"/>
  <c r="P146" i="11" s="1"/>
  <c r="E146" i="11"/>
  <c r="F146" i="11" s="1"/>
  <c r="T84" i="11"/>
  <c r="U84" i="11" s="1"/>
  <c r="J84" i="11"/>
  <c r="K84" i="11" s="1"/>
  <c r="O208" i="11"/>
  <c r="P208" i="11" s="1"/>
  <c r="E208" i="11"/>
  <c r="F208" i="11" s="1"/>
  <c r="O22" i="11"/>
  <c r="P22" i="11" s="1"/>
  <c r="O208" i="12"/>
  <c r="P208" i="12" s="1"/>
  <c r="P248" i="12" s="1"/>
  <c r="Q248" i="12" s="1"/>
  <c r="Q249" i="12" s="1"/>
  <c r="E208" i="12"/>
  <c r="F208" i="12" s="1"/>
  <c r="F248" i="12" s="1"/>
  <c r="G248" i="12" s="1"/>
  <c r="G249" i="12" s="1"/>
  <c r="T84" i="12"/>
  <c r="U84" i="12" s="1"/>
  <c r="U124" i="12" s="1"/>
  <c r="V124" i="12" s="1"/>
  <c r="V125" i="12" s="1"/>
  <c r="J84" i="12"/>
  <c r="K84" i="12" s="1"/>
  <c r="K124" i="12" s="1"/>
  <c r="L124" i="12" s="1"/>
  <c r="L125" i="12" s="1"/>
  <c r="O22" i="12"/>
  <c r="P22" i="12" s="1"/>
  <c r="E22" i="12"/>
  <c r="F22" i="12" s="1"/>
  <c r="O146" i="12"/>
  <c r="P146" i="12" s="1"/>
  <c r="E146" i="12"/>
  <c r="F146" i="12" s="1"/>
  <c r="J22" i="12"/>
  <c r="K22" i="12" s="1"/>
  <c r="T208" i="12"/>
  <c r="U208" i="12" s="1"/>
  <c r="J208" i="12"/>
  <c r="K208" i="12" s="1"/>
  <c r="O84" i="12"/>
  <c r="P84" i="12" s="1"/>
  <c r="E84" i="12"/>
  <c r="F84" i="12" s="1"/>
  <c r="T146" i="12"/>
  <c r="U146" i="12" s="1"/>
  <c r="J146" i="12"/>
  <c r="K146" i="12" s="1"/>
  <c r="T22" i="12"/>
  <c r="U22" i="12" s="1"/>
  <c r="O266" i="11"/>
  <c r="P266" i="11" s="1"/>
  <c r="P280" i="11" s="1"/>
  <c r="P293" i="11" s="1"/>
  <c r="E266" i="11"/>
  <c r="F266" i="11" s="1"/>
  <c r="F280" i="11" s="1"/>
  <c r="F293" i="11" s="1"/>
  <c r="O204" i="11"/>
  <c r="P204" i="11" s="1"/>
  <c r="E204" i="11"/>
  <c r="F204" i="11" s="1"/>
  <c r="T142" i="11"/>
  <c r="U142" i="11" s="1"/>
  <c r="J142" i="11"/>
  <c r="K142" i="11" s="1"/>
  <c r="O80" i="11"/>
  <c r="P80" i="11" s="1"/>
  <c r="E80" i="11"/>
  <c r="F80" i="11" s="1"/>
  <c r="E18" i="11"/>
  <c r="F18" i="11" s="1"/>
  <c r="O18" i="11"/>
  <c r="P18" i="11" s="1"/>
  <c r="T266" i="11"/>
  <c r="U266" i="11" s="1"/>
  <c r="J266" i="11"/>
  <c r="K266" i="11" s="1"/>
  <c r="T204" i="11"/>
  <c r="U204" i="11" s="1"/>
  <c r="J204" i="11"/>
  <c r="K204" i="11" s="1"/>
  <c r="O142" i="11"/>
  <c r="P142" i="11" s="1"/>
  <c r="E142" i="11"/>
  <c r="F142" i="11" s="1"/>
  <c r="T80" i="11"/>
  <c r="U80" i="11" s="1"/>
  <c r="J80" i="11"/>
  <c r="K80" i="11" s="1"/>
  <c r="T18" i="11"/>
  <c r="U18" i="11" s="1"/>
  <c r="J18" i="11"/>
  <c r="K18" i="11" s="1"/>
  <c r="O18" i="15"/>
  <c r="P18" i="15" s="1"/>
  <c r="E18" i="15"/>
  <c r="F18" i="15" s="1"/>
  <c r="T18" i="15"/>
  <c r="U18" i="15" s="1"/>
  <c r="J18" i="15"/>
  <c r="K18" i="15" s="1"/>
  <c r="T22" i="14"/>
  <c r="U22" i="14" s="1"/>
  <c r="J22" i="14"/>
  <c r="K22" i="14" s="1"/>
  <c r="E22" i="14"/>
  <c r="F22" i="14" s="1"/>
  <c r="O22" i="14"/>
  <c r="P22" i="14" s="1"/>
  <c r="T22" i="15"/>
  <c r="U22" i="15" s="1"/>
  <c r="J22" i="15"/>
  <c r="K22" i="15" s="1"/>
  <c r="E22" i="15"/>
  <c r="F22" i="15" s="1"/>
  <c r="O22" i="15"/>
  <c r="P22" i="15" s="1"/>
  <c r="F21" i="11"/>
  <c r="K15" i="13"/>
  <c r="J21" i="13" s="1"/>
  <c r="K21" i="13" s="1"/>
  <c r="D15" i="20"/>
  <c r="C21" i="20" s="1"/>
  <c r="D21" i="20" s="1"/>
  <c r="F15" i="10"/>
  <c r="E21" i="10" s="1"/>
  <c r="D15" i="11"/>
  <c r="I15" i="13"/>
  <c r="D15" i="12"/>
  <c r="F15" i="13"/>
  <c r="E21" i="13" s="1"/>
  <c r="F15" i="15"/>
  <c r="E21" i="15" s="1"/>
  <c r="F21" i="15" s="1"/>
  <c r="I15" i="14"/>
  <c r="H21" i="14" s="1"/>
  <c r="I21" i="14" s="1"/>
  <c r="U15" i="14"/>
  <c r="T21" i="14" s="1"/>
  <c r="U21" i="14" s="1"/>
  <c r="D15" i="16"/>
  <c r="C21" i="16" s="1"/>
  <c r="D21" i="16" s="1"/>
  <c r="D15" i="10"/>
  <c r="S15" i="14"/>
  <c r="R21" i="14" s="1"/>
  <c r="S21" i="14" s="1"/>
  <c r="D15" i="13"/>
  <c r="F15" i="16"/>
  <c r="E21" i="16" s="1"/>
  <c r="F21" i="16" s="1"/>
  <c r="F32" i="16" s="1"/>
  <c r="F45" i="16" s="1"/>
  <c r="D15" i="14"/>
  <c r="N15" i="14"/>
  <c r="M21" i="14" s="1"/>
  <c r="N21" i="14" s="1"/>
  <c r="M21" i="10"/>
  <c r="N21" i="10" s="1"/>
  <c r="F15" i="14"/>
  <c r="E21" i="14" s="1"/>
  <c r="F21" i="14" s="1"/>
  <c r="K15" i="14"/>
  <c r="F15" i="12"/>
  <c r="E21" i="12" s="1"/>
  <c r="P15" i="14"/>
  <c r="O21" i="14" s="1"/>
  <c r="P21" i="14" s="1"/>
  <c r="D15" i="15"/>
  <c r="F15" i="20"/>
  <c r="E21" i="20" s="1"/>
  <c r="P124" i="12" l="1"/>
  <c r="Q124" i="12" s="1"/>
  <c r="Q125" i="12" s="1"/>
  <c r="F186" i="12"/>
  <c r="G186" i="12" s="1"/>
  <c r="G187" i="12" s="1"/>
  <c r="P156" i="11"/>
  <c r="P169" i="11" s="1"/>
  <c r="P218" i="11"/>
  <c r="P231" i="11" s="1"/>
  <c r="G293" i="11"/>
  <c r="G294" i="11" s="1"/>
  <c r="F295" i="11"/>
  <c r="Q293" i="11"/>
  <c r="Q294" i="11" s="1"/>
  <c r="P295" i="11"/>
  <c r="P61" i="14"/>
  <c r="U61" i="14"/>
  <c r="K32" i="13"/>
  <c r="F124" i="12"/>
  <c r="G124" i="12" s="1"/>
  <c r="G125" i="12" s="1"/>
  <c r="K62" i="12"/>
  <c r="L62" i="12" s="1"/>
  <c r="L63" i="12" s="1"/>
  <c r="K186" i="12"/>
  <c r="L186" i="12" s="1"/>
  <c r="L187" i="12" s="1"/>
  <c r="K248" i="12"/>
  <c r="L248" i="12" s="1"/>
  <c r="L249" i="12" s="1"/>
  <c r="P186" i="12"/>
  <c r="Q186" i="12" s="1"/>
  <c r="Q187" i="12" s="1"/>
  <c r="P94" i="11"/>
  <c r="P107" i="11" s="1"/>
  <c r="U32" i="11"/>
  <c r="U45" i="11" s="1"/>
  <c r="K32" i="11"/>
  <c r="K45" i="11" s="1"/>
  <c r="F94" i="11"/>
  <c r="F107" i="11" s="1"/>
  <c r="U218" i="11"/>
  <c r="U231" i="11" s="1"/>
  <c r="U156" i="11"/>
  <c r="U169" i="11" s="1"/>
  <c r="F46" i="16"/>
  <c r="F48" i="16" s="1"/>
  <c r="F54" i="16"/>
  <c r="F56" i="16" s="1"/>
  <c r="F57" i="16" s="1"/>
  <c r="U32" i="15"/>
  <c r="V32" i="15" s="1"/>
  <c r="V33" i="15" s="1"/>
  <c r="U280" i="11"/>
  <c r="U293" i="11" s="1"/>
  <c r="F248" i="11"/>
  <c r="G248" i="11" s="1"/>
  <c r="G249" i="11" s="1"/>
  <c r="F186" i="11"/>
  <c r="G186" i="11" s="1"/>
  <c r="G187" i="11" s="1"/>
  <c r="U32" i="12"/>
  <c r="V32" i="12" s="1"/>
  <c r="V33" i="12" s="1"/>
  <c r="K63" i="20"/>
  <c r="L63" i="20" s="1"/>
  <c r="L64" i="20" s="1"/>
  <c r="P61" i="13"/>
  <c r="Q61" i="13" s="1"/>
  <c r="Q62" i="13" s="1"/>
  <c r="N61" i="14"/>
  <c r="Q64" i="14" s="1"/>
  <c r="N32" i="14"/>
  <c r="N45" i="14" s="1"/>
  <c r="S32" i="14"/>
  <c r="S45" i="14" s="1"/>
  <c r="S61" i="14"/>
  <c r="V64" i="14" s="1"/>
  <c r="H21" i="13"/>
  <c r="I21" i="13" s="1"/>
  <c r="K62" i="15"/>
  <c r="L62" i="15" s="1"/>
  <c r="L63" i="15" s="1"/>
  <c r="K218" i="11"/>
  <c r="K231" i="11" s="1"/>
  <c r="P32" i="11"/>
  <c r="K156" i="11"/>
  <c r="K169" i="11" s="1"/>
  <c r="U248" i="12"/>
  <c r="V248" i="12" s="1"/>
  <c r="V249" i="12" s="1"/>
  <c r="F61" i="16"/>
  <c r="P32" i="15"/>
  <c r="P45" i="15" s="1"/>
  <c r="U94" i="11"/>
  <c r="P62" i="12"/>
  <c r="Q62" i="12" s="1"/>
  <c r="Q63" i="12" s="1"/>
  <c r="K124" i="11"/>
  <c r="L124" i="11" s="1"/>
  <c r="L125" i="11" s="1"/>
  <c r="K310" i="11"/>
  <c r="L310" i="11" s="1"/>
  <c r="L311" i="11" s="1"/>
  <c r="U156" i="12"/>
  <c r="U169" i="12" s="1"/>
  <c r="U62" i="15"/>
  <c r="V62" i="15" s="1"/>
  <c r="V63" i="15" s="1"/>
  <c r="Q280" i="11"/>
  <c r="Q281" i="11" s="1"/>
  <c r="U62" i="11"/>
  <c r="V62" i="11" s="1"/>
  <c r="V63" i="11" s="1"/>
  <c r="P124" i="11"/>
  <c r="Q124" i="11" s="1"/>
  <c r="Q125" i="11" s="1"/>
  <c r="P310" i="11"/>
  <c r="Q310" i="11" s="1"/>
  <c r="Q311" i="11" s="1"/>
  <c r="K218" i="12"/>
  <c r="K231" i="12" s="1"/>
  <c r="P156" i="12"/>
  <c r="P169" i="12" s="1"/>
  <c r="P218" i="12"/>
  <c r="P231" i="12" s="1"/>
  <c r="U45" i="13"/>
  <c r="V45" i="13" s="1"/>
  <c r="V46" i="13" s="1"/>
  <c r="V32" i="13"/>
  <c r="V33" i="13" s="1"/>
  <c r="K33" i="20"/>
  <c r="P62" i="15"/>
  <c r="Q62" i="15" s="1"/>
  <c r="Q63" i="15" s="1"/>
  <c r="K32" i="15"/>
  <c r="F156" i="11"/>
  <c r="F169" i="11" s="1"/>
  <c r="K280" i="11"/>
  <c r="K293" i="11" s="1"/>
  <c r="F218" i="11"/>
  <c r="F231" i="11" s="1"/>
  <c r="U62" i="12"/>
  <c r="V62" i="12" s="1"/>
  <c r="V63" i="12" s="1"/>
  <c r="P62" i="11"/>
  <c r="Q62" i="11" s="1"/>
  <c r="Q63" i="11" s="1"/>
  <c r="U124" i="11"/>
  <c r="V124" i="11" s="1"/>
  <c r="V125" i="11" s="1"/>
  <c r="U310" i="11"/>
  <c r="V310" i="11" s="1"/>
  <c r="V311" i="11" s="1"/>
  <c r="K248" i="11"/>
  <c r="L248" i="11" s="1"/>
  <c r="L249" i="11" s="1"/>
  <c r="K186" i="11"/>
  <c r="L186" i="11" s="1"/>
  <c r="L187" i="11" s="1"/>
  <c r="P32" i="12"/>
  <c r="U218" i="12"/>
  <c r="U231" i="12" s="1"/>
  <c r="K94" i="12"/>
  <c r="K107" i="12" s="1"/>
  <c r="K45" i="13"/>
  <c r="K61" i="13"/>
  <c r="P32" i="14"/>
  <c r="Q218" i="11"/>
  <c r="Q219" i="11" s="1"/>
  <c r="F62" i="11"/>
  <c r="U248" i="11"/>
  <c r="V248" i="11" s="1"/>
  <c r="V249" i="11" s="1"/>
  <c r="U186" i="11"/>
  <c r="V186" i="11" s="1"/>
  <c r="V187" i="11" s="1"/>
  <c r="K32" i="12"/>
  <c r="F94" i="12"/>
  <c r="F107" i="12" s="1"/>
  <c r="U94" i="12"/>
  <c r="U107" i="12" s="1"/>
  <c r="U32" i="14"/>
  <c r="K94" i="11"/>
  <c r="K107" i="11" s="1"/>
  <c r="G280" i="11"/>
  <c r="G281" i="11" s="1"/>
  <c r="U186" i="12"/>
  <c r="V186" i="12" s="1"/>
  <c r="V187" i="12" s="1"/>
  <c r="P248" i="11"/>
  <c r="Q248" i="11" s="1"/>
  <c r="Q249" i="11" s="1"/>
  <c r="P186" i="11"/>
  <c r="Q186" i="11" s="1"/>
  <c r="Q187" i="11" s="1"/>
  <c r="K62" i="11"/>
  <c r="L62" i="11" s="1"/>
  <c r="L63" i="11" s="1"/>
  <c r="F124" i="11"/>
  <c r="G124" i="11" s="1"/>
  <c r="G125" i="11" s="1"/>
  <c r="F310" i="11"/>
  <c r="G310" i="11" s="1"/>
  <c r="G311" i="11" s="1"/>
  <c r="K156" i="12"/>
  <c r="K169" i="12" s="1"/>
  <c r="P94" i="12"/>
  <c r="P107" i="12" s="1"/>
  <c r="F156" i="12"/>
  <c r="F169" i="12" s="1"/>
  <c r="F218" i="12"/>
  <c r="F231" i="12" s="1"/>
  <c r="P32" i="13"/>
  <c r="U61" i="13"/>
  <c r="V61" i="13" s="1"/>
  <c r="V62" i="13" s="1"/>
  <c r="F62" i="15"/>
  <c r="F32" i="15"/>
  <c r="I61" i="14"/>
  <c r="L64" i="14" s="1"/>
  <c r="I32" i="14"/>
  <c r="I45" i="14" s="1"/>
  <c r="J21" i="14"/>
  <c r="K21" i="14" s="1"/>
  <c r="D33" i="20"/>
  <c r="D46" i="20" s="1"/>
  <c r="D56" i="20" s="1"/>
  <c r="D63" i="20"/>
  <c r="G66" i="20" s="1"/>
  <c r="F32" i="11"/>
  <c r="F45" i="11" s="1"/>
  <c r="F64" i="11"/>
  <c r="U21" i="10"/>
  <c r="R21" i="10"/>
  <c r="S21" i="10" s="1"/>
  <c r="P21" i="10"/>
  <c r="N32" i="10"/>
  <c r="N46" i="10" s="1"/>
  <c r="N65" i="10"/>
  <c r="Q64" i="10" s="1"/>
  <c r="K21" i="10"/>
  <c r="H21" i="10"/>
  <c r="V15" i="10"/>
  <c r="V16" i="10" s="1"/>
  <c r="G15" i="15"/>
  <c r="G16" i="15" s="1"/>
  <c r="C21" i="15"/>
  <c r="D21" i="15" s="1"/>
  <c r="D62" i="15" s="1"/>
  <c r="F21" i="13"/>
  <c r="L15" i="10"/>
  <c r="L16" i="10" s="1"/>
  <c r="F21" i="12"/>
  <c r="V15" i="14"/>
  <c r="V16" i="14" s="1"/>
  <c r="D61" i="16"/>
  <c r="G64" i="16" s="1"/>
  <c r="D32" i="16"/>
  <c r="D45" i="16" s="1"/>
  <c r="D54" i="16" s="1"/>
  <c r="L15" i="14"/>
  <c r="L16" i="14" s="1"/>
  <c r="F21" i="10"/>
  <c r="F65" i="10" s="1"/>
  <c r="Q15" i="14"/>
  <c r="Q16" i="14" s="1"/>
  <c r="G15" i="20"/>
  <c r="G16" i="20" s="1"/>
  <c r="F21" i="20"/>
  <c r="Q15" i="10"/>
  <c r="Q16" i="10" s="1"/>
  <c r="C21" i="14"/>
  <c r="D21" i="14" s="1"/>
  <c r="G15" i="14"/>
  <c r="G16" i="14" s="1"/>
  <c r="L15" i="13"/>
  <c r="L16" i="13" s="1"/>
  <c r="G15" i="16"/>
  <c r="G16" i="16" s="1"/>
  <c r="C21" i="13"/>
  <c r="D21" i="13" s="1"/>
  <c r="D32" i="13" s="1"/>
  <c r="G15" i="13"/>
  <c r="G16" i="13" s="1"/>
  <c r="C21" i="10"/>
  <c r="D21" i="10" s="1"/>
  <c r="G15" i="10"/>
  <c r="G16" i="10" s="1"/>
  <c r="C21" i="12"/>
  <c r="D21" i="12" s="1"/>
  <c r="D62" i="12" s="1"/>
  <c r="G15" i="12"/>
  <c r="G16" i="12" s="1"/>
  <c r="C21" i="11"/>
  <c r="D21" i="11" s="1"/>
  <c r="G15" i="11"/>
  <c r="G16" i="11" s="1"/>
  <c r="U45" i="12" l="1"/>
  <c r="V45" i="12" s="1"/>
  <c r="V46" i="12" s="1"/>
  <c r="F109" i="12"/>
  <c r="G107" i="12"/>
  <c r="G108" i="12" s="1"/>
  <c r="F233" i="12"/>
  <c r="G231" i="12"/>
  <c r="G232" i="12" s="1"/>
  <c r="K109" i="12"/>
  <c r="L107" i="12"/>
  <c r="L108" i="12" s="1"/>
  <c r="F171" i="12"/>
  <c r="G169" i="12"/>
  <c r="G170" i="12" s="1"/>
  <c r="U109" i="12"/>
  <c r="V107" i="12"/>
  <c r="V108" i="12" s="1"/>
  <c r="U233" i="12"/>
  <c r="V231" i="12"/>
  <c r="V232" i="12" s="1"/>
  <c r="Q231" i="12"/>
  <c r="Q232" i="12" s="1"/>
  <c r="P233" i="12"/>
  <c r="U171" i="12"/>
  <c r="U172" i="12" s="1"/>
  <c r="V172" i="12" s="1"/>
  <c r="V173" i="12" s="1"/>
  <c r="V169" i="12"/>
  <c r="V170" i="12" s="1"/>
  <c r="K171" i="12"/>
  <c r="L169" i="12"/>
  <c r="L170" i="12" s="1"/>
  <c r="K233" i="12"/>
  <c r="L231" i="12"/>
  <c r="L232" i="12" s="1"/>
  <c r="Q107" i="12"/>
  <c r="Q108" i="12" s="1"/>
  <c r="P109" i="12"/>
  <c r="Q169" i="12"/>
  <c r="Q170" i="12" s="1"/>
  <c r="P171" i="12"/>
  <c r="Q156" i="11"/>
  <c r="Q157" i="11" s="1"/>
  <c r="L32" i="11"/>
  <c r="L33" i="11" s="1"/>
  <c r="L218" i="11"/>
  <c r="L219" i="11" s="1"/>
  <c r="V32" i="11"/>
  <c r="V33" i="11" s="1"/>
  <c r="K295" i="11"/>
  <c r="L293" i="11"/>
  <c r="L294" i="11" s="1"/>
  <c r="U233" i="11"/>
  <c r="V231" i="11"/>
  <c r="V232" i="11" s="1"/>
  <c r="Q107" i="11"/>
  <c r="Q108" i="11" s="1"/>
  <c r="P109" i="11"/>
  <c r="P110" i="11" s="1"/>
  <c r="F47" i="11"/>
  <c r="F48" i="11" s="1"/>
  <c r="Q94" i="11"/>
  <c r="Q95" i="11" s="1"/>
  <c r="F171" i="11"/>
  <c r="G169" i="11"/>
  <c r="G170" i="11" s="1"/>
  <c r="V94" i="11"/>
  <c r="V95" i="11" s="1"/>
  <c r="U107" i="11"/>
  <c r="K171" i="11"/>
  <c r="K172" i="11" s="1"/>
  <c r="L169" i="11"/>
  <c r="L170" i="11" s="1"/>
  <c r="F109" i="11"/>
  <c r="F110" i="11" s="1"/>
  <c r="G107" i="11"/>
  <c r="G108" i="11" s="1"/>
  <c r="Q32" i="11"/>
  <c r="Q33" i="11" s="1"/>
  <c r="P45" i="11"/>
  <c r="K47" i="11"/>
  <c r="K48" i="11" s="1"/>
  <c r="L48" i="11" s="1"/>
  <c r="L49" i="11" s="1"/>
  <c r="L45" i="11"/>
  <c r="L46" i="11" s="1"/>
  <c r="P233" i="11"/>
  <c r="P234" i="11" s="1"/>
  <c r="Q231" i="11"/>
  <c r="Q232" i="11" s="1"/>
  <c r="L107" i="11"/>
  <c r="L108" i="11" s="1"/>
  <c r="K109" i="11"/>
  <c r="F233" i="11"/>
  <c r="G231" i="11"/>
  <c r="G232" i="11" s="1"/>
  <c r="K233" i="11"/>
  <c r="K234" i="11" s="1"/>
  <c r="L231" i="11"/>
  <c r="L232" i="11" s="1"/>
  <c r="V293" i="11"/>
  <c r="V294" i="11" s="1"/>
  <c r="U295" i="11"/>
  <c r="U296" i="11" s="1"/>
  <c r="U171" i="11"/>
  <c r="U172" i="11" s="1"/>
  <c r="V169" i="11"/>
  <c r="V170" i="11" s="1"/>
  <c r="U47" i="11"/>
  <c r="U48" i="11" s="1"/>
  <c r="V48" i="11" s="1"/>
  <c r="V49" i="11" s="1"/>
  <c r="V45" i="11"/>
  <c r="V46" i="11" s="1"/>
  <c r="Q169" i="11"/>
  <c r="Q170" i="11" s="1"/>
  <c r="P171" i="11"/>
  <c r="P172" i="11" s="1"/>
  <c r="U45" i="15"/>
  <c r="Q61" i="14"/>
  <c r="Q62" i="14" s="1"/>
  <c r="V156" i="12"/>
  <c r="V157" i="12" s="1"/>
  <c r="G94" i="11"/>
  <c r="G95" i="11" s="1"/>
  <c r="V218" i="11"/>
  <c r="V219" i="11" s="1"/>
  <c r="L156" i="11"/>
  <c r="L157" i="11" s="1"/>
  <c r="V280" i="11"/>
  <c r="V281" i="11" s="1"/>
  <c r="V156" i="11"/>
  <c r="V157" i="11" s="1"/>
  <c r="S47" i="14"/>
  <c r="S48" i="14" s="1"/>
  <c r="S54" i="14"/>
  <c r="S56" i="14" s="1"/>
  <c r="S57" i="14" s="1"/>
  <c r="G33" i="19" s="1"/>
  <c r="V61" i="14"/>
  <c r="V62" i="14" s="1"/>
  <c r="N54" i="14"/>
  <c r="N56" i="14" s="1"/>
  <c r="N57" i="14" s="1"/>
  <c r="N47" i="14"/>
  <c r="N48" i="14" s="1"/>
  <c r="Q32" i="15"/>
  <c r="Q33" i="15" s="1"/>
  <c r="I61" i="13"/>
  <c r="L64" i="13" s="1"/>
  <c r="I32" i="13"/>
  <c r="D47" i="20"/>
  <c r="D48" i="20" s="1"/>
  <c r="D49" i="20" s="1"/>
  <c r="G218" i="12"/>
  <c r="G219" i="12" s="1"/>
  <c r="K244" i="11"/>
  <c r="V94" i="12"/>
  <c r="V95" i="12" s="1"/>
  <c r="K45" i="12"/>
  <c r="L45" i="12" s="1"/>
  <c r="L46" i="12" s="1"/>
  <c r="L32" i="12"/>
  <c r="L33" i="12" s="1"/>
  <c r="U306" i="11"/>
  <c r="K54" i="13"/>
  <c r="K56" i="13" s="1"/>
  <c r="K57" i="13" s="1"/>
  <c r="K47" i="13"/>
  <c r="K48" i="13" s="1"/>
  <c r="Q32" i="12"/>
  <c r="Q33" i="12" s="1"/>
  <c r="P45" i="12"/>
  <c r="Q45" i="12" s="1"/>
  <c r="Q46" i="12" s="1"/>
  <c r="F120" i="11"/>
  <c r="L33" i="20"/>
  <c r="L34" i="20" s="1"/>
  <c r="K46" i="20"/>
  <c r="Q156" i="12"/>
  <c r="Q157" i="12" s="1"/>
  <c r="P46" i="15"/>
  <c r="P47" i="15" s="1"/>
  <c r="P48" i="15" s="1"/>
  <c r="Q48" i="15" s="1"/>
  <c r="Q49" i="15" s="1"/>
  <c r="P55" i="15"/>
  <c r="P57" i="15" s="1"/>
  <c r="P58" i="15" s="1"/>
  <c r="Q58" i="15" s="1"/>
  <c r="Q59" i="15" s="1"/>
  <c r="G156" i="12"/>
  <c r="G157" i="12" s="1"/>
  <c r="K182" i="11"/>
  <c r="U47" i="12"/>
  <c r="U48" i="12" s="1"/>
  <c r="V48" i="12" s="1"/>
  <c r="V49" i="12" s="1"/>
  <c r="P244" i="11"/>
  <c r="U46" i="15"/>
  <c r="U47" i="15" s="1"/>
  <c r="U55" i="15"/>
  <c r="U57" i="15" s="1"/>
  <c r="U58" i="15" s="1"/>
  <c r="V58" i="15" s="1"/>
  <c r="V59" i="15" s="1"/>
  <c r="K55" i="11"/>
  <c r="L218" i="12"/>
  <c r="L219" i="12" s="1"/>
  <c r="U182" i="11"/>
  <c r="U120" i="11"/>
  <c r="Q94" i="12"/>
  <c r="Q95" i="12" s="1"/>
  <c r="F296" i="11"/>
  <c r="F306" i="11"/>
  <c r="L94" i="11"/>
  <c r="L95" i="11" s="1"/>
  <c r="P120" i="11"/>
  <c r="P182" i="11"/>
  <c r="P45" i="14"/>
  <c r="Q32" i="14"/>
  <c r="Q33" i="14" s="1"/>
  <c r="L94" i="12"/>
  <c r="L95" i="12" s="1"/>
  <c r="L280" i="11"/>
  <c r="L281" i="11" s="1"/>
  <c r="K45" i="15"/>
  <c r="L32" i="15"/>
  <c r="L33" i="15" s="1"/>
  <c r="U47" i="13"/>
  <c r="U48" i="13" s="1"/>
  <c r="V48" i="13" s="1"/>
  <c r="V49" i="13" s="1"/>
  <c r="U54" i="13"/>
  <c r="U56" i="13" s="1"/>
  <c r="U57" i="13" s="1"/>
  <c r="V57" i="13" s="1"/>
  <c r="V58" i="13" s="1"/>
  <c r="U182" i="12"/>
  <c r="V182" i="12" s="1"/>
  <c r="V183" i="12" s="1"/>
  <c r="U55" i="11"/>
  <c r="Q32" i="13"/>
  <c r="Q33" i="13" s="1"/>
  <c r="P45" i="13"/>
  <c r="Q45" i="13" s="1"/>
  <c r="Q46" i="13" s="1"/>
  <c r="L156" i="12"/>
  <c r="L157" i="12" s="1"/>
  <c r="V32" i="14"/>
  <c r="V33" i="14" s="1"/>
  <c r="U45" i="14"/>
  <c r="G94" i="12"/>
  <c r="G95" i="12" s="1"/>
  <c r="V218" i="12"/>
  <c r="V219" i="12" s="1"/>
  <c r="G218" i="11"/>
  <c r="G219" i="11" s="1"/>
  <c r="G156" i="11"/>
  <c r="G157" i="11" s="1"/>
  <c r="Q218" i="12"/>
  <c r="Q219" i="12" s="1"/>
  <c r="P296" i="11"/>
  <c r="P306" i="11"/>
  <c r="U234" i="11"/>
  <c r="U244" i="11"/>
  <c r="I54" i="14"/>
  <c r="I56" i="14" s="1"/>
  <c r="I57" i="14" s="1"/>
  <c r="I47" i="14"/>
  <c r="I48" i="14" s="1"/>
  <c r="K32" i="14"/>
  <c r="K61" i="14"/>
  <c r="L61" i="14" s="1"/>
  <c r="L62" i="14" s="1"/>
  <c r="D64" i="11"/>
  <c r="G64" i="11" s="1"/>
  <c r="G65" i="11" s="1"/>
  <c r="F55" i="11"/>
  <c r="I21" i="10"/>
  <c r="I65" i="10" s="1"/>
  <c r="L64" i="10" s="1"/>
  <c r="D65" i="10"/>
  <c r="S65" i="10"/>
  <c r="S32" i="10"/>
  <c r="S46" i="10" s="1"/>
  <c r="N48" i="10"/>
  <c r="N49" i="10" s="1"/>
  <c r="N56" i="10"/>
  <c r="K32" i="10"/>
  <c r="K65" i="10"/>
  <c r="P32" i="10"/>
  <c r="P65" i="10"/>
  <c r="Q65" i="10" s="1"/>
  <c r="Q66" i="10" s="1"/>
  <c r="U32" i="10"/>
  <c r="U65" i="10"/>
  <c r="D32" i="11"/>
  <c r="D45" i="13"/>
  <c r="D54" i="13" s="1"/>
  <c r="D61" i="13"/>
  <c r="G64" i="13" s="1"/>
  <c r="D58" i="20"/>
  <c r="D56" i="16"/>
  <c r="D57" i="16" s="1"/>
  <c r="G14" i="19" s="1"/>
  <c r="D46" i="16"/>
  <c r="D48" i="16" s="1"/>
  <c r="G65" i="12"/>
  <c r="D32" i="12"/>
  <c r="D45" i="12" s="1"/>
  <c r="D55" i="12" s="1"/>
  <c r="G65" i="15"/>
  <c r="D32" i="15"/>
  <c r="D45" i="15" s="1"/>
  <c r="D55" i="15" s="1"/>
  <c r="D32" i="10"/>
  <c r="D46" i="10" s="1"/>
  <c r="D56" i="10" s="1"/>
  <c r="L12" i="22"/>
  <c r="G18" i="19"/>
  <c r="D32" i="14"/>
  <c r="D45" i="14" s="1"/>
  <c r="D61" i="14"/>
  <c r="G64" i="14" s="1"/>
  <c r="U55" i="12" l="1"/>
  <c r="K57" i="11"/>
  <c r="K58" i="11" s="1"/>
  <c r="L58" i="11" s="1"/>
  <c r="L59" i="11" s="1"/>
  <c r="L55" i="11"/>
  <c r="L56" i="11" s="1"/>
  <c r="F57" i="11"/>
  <c r="F58" i="11" s="1"/>
  <c r="U57" i="11"/>
  <c r="U58" i="11" s="1"/>
  <c r="V58" i="11" s="1"/>
  <c r="V59" i="11" s="1"/>
  <c r="V55" i="11"/>
  <c r="V56" i="11" s="1"/>
  <c r="D45" i="11"/>
  <c r="Q45" i="11"/>
  <c r="Q46" i="11" s="1"/>
  <c r="P47" i="11"/>
  <c r="P48" i="11" s="1"/>
  <c r="Q48" i="11" s="1"/>
  <c r="Q49" i="11" s="1"/>
  <c r="V107" i="11"/>
  <c r="V108" i="11" s="1"/>
  <c r="U109" i="11"/>
  <c r="U110" i="11" s="1"/>
  <c r="V110" i="11" s="1"/>
  <c r="V111" i="11" s="1"/>
  <c r="P55" i="11"/>
  <c r="I32" i="10"/>
  <c r="I46" i="10" s="1"/>
  <c r="I48" i="10" s="1"/>
  <c r="I49" i="10" s="1"/>
  <c r="G16" i="19" s="1"/>
  <c r="L61" i="13"/>
  <c r="L62" i="13" s="1"/>
  <c r="I45" i="13"/>
  <c r="L45" i="13" s="1"/>
  <c r="L46" i="13" s="1"/>
  <c r="L32" i="13"/>
  <c r="L33" i="13" s="1"/>
  <c r="M16" i="22"/>
  <c r="N16" i="22" s="1"/>
  <c r="O16" i="22" s="1"/>
  <c r="Q306" i="11"/>
  <c r="Q307" i="11" s="1"/>
  <c r="V244" i="11"/>
  <c r="V245" i="11" s="1"/>
  <c r="Q15" i="22"/>
  <c r="R15" i="22" s="1"/>
  <c r="S15" i="22" s="1"/>
  <c r="P244" i="12"/>
  <c r="Q244" i="12" s="1"/>
  <c r="Q245" i="12" s="1"/>
  <c r="P234" i="12"/>
  <c r="Q234" i="12" s="1"/>
  <c r="Q235" i="12" s="1"/>
  <c r="F234" i="11"/>
  <c r="F244" i="11"/>
  <c r="F120" i="12"/>
  <c r="G120" i="12" s="1"/>
  <c r="G121" i="12" s="1"/>
  <c r="F110" i="12"/>
  <c r="G110" i="12" s="1"/>
  <c r="G111" i="12" s="1"/>
  <c r="P47" i="13"/>
  <c r="P48" i="13" s="1"/>
  <c r="Q48" i="13" s="1"/>
  <c r="Q49" i="13" s="1"/>
  <c r="P54" i="13"/>
  <c r="P56" i="13" s="1"/>
  <c r="P57" i="13" s="1"/>
  <c r="Q57" i="13" s="1"/>
  <c r="Q58" i="13" s="1"/>
  <c r="K120" i="12"/>
  <c r="L120" i="12" s="1"/>
  <c r="L121" i="12" s="1"/>
  <c r="K110" i="12"/>
  <c r="L110" i="12" s="1"/>
  <c r="L111" i="12" s="1"/>
  <c r="M14" i="22"/>
  <c r="N14" i="22" s="1"/>
  <c r="O14" i="22" s="1"/>
  <c r="Q182" i="11"/>
  <c r="Q183" i="11" s="1"/>
  <c r="K120" i="11"/>
  <c r="K110" i="11"/>
  <c r="V172" i="11"/>
  <c r="V173" i="11" s="1"/>
  <c r="Q9" i="22"/>
  <c r="R9" i="22" s="1"/>
  <c r="S9" i="22" s="1"/>
  <c r="P172" i="12"/>
  <c r="Q172" i="12" s="1"/>
  <c r="Q173" i="12" s="1"/>
  <c r="P182" i="12"/>
  <c r="Q182" i="12" s="1"/>
  <c r="Q183" i="12" s="1"/>
  <c r="G120" i="11"/>
  <c r="G121" i="11" s="1"/>
  <c r="E13" i="22"/>
  <c r="F13" i="22" s="1"/>
  <c r="G13" i="22" s="1"/>
  <c r="L234" i="11"/>
  <c r="L235" i="11" s="1"/>
  <c r="I10" i="22"/>
  <c r="J10" i="22" s="1"/>
  <c r="K10" i="22" s="1"/>
  <c r="V234" i="11"/>
  <c r="V235" i="11" s="1"/>
  <c r="Q10" i="22"/>
  <c r="R10" i="22" s="1"/>
  <c r="S10" i="22" s="1"/>
  <c r="K46" i="15"/>
  <c r="K47" i="15" s="1"/>
  <c r="K55" i="15"/>
  <c r="K57" i="15" s="1"/>
  <c r="K58" i="15" s="1"/>
  <c r="L58" i="15" s="1"/>
  <c r="L59" i="15" s="1"/>
  <c r="Q172" i="11"/>
  <c r="Q173" i="11" s="1"/>
  <c r="M9" i="22"/>
  <c r="N9" i="22" s="1"/>
  <c r="O9" i="22" s="1"/>
  <c r="P120" i="12"/>
  <c r="Q120" i="12" s="1"/>
  <c r="Q121" i="12" s="1"/>
  <c r="P110" i="12"/>
  <c r="Q110" i="12" s="1"/>
  <c r="Q111" i="12" s="1"/>
  <c r="V182" i="11"/>
  <c r="V183" i="11" s="1"/>
  <c r="Q14" i="22"/>
  <c r="R14" i="22" s="1"/>
  <c r="S14" i="22" s="1"/>
  <c r="M15" i="22"/>
  <c r="N15" i="22" s="1"/>
  <c r="O15" i="22" s="1"/>
  <c r="Q244" i="11"/>
  <c r="Q245" i="11" s="1"/>
  <c r="L182" i="11"/>
  <c r="L183" i="11" s="1"/>
  <c r="I14" i="22"/>
  <c r="J14" i="22" s="1"/>
  <c r="K14" i="22" s="1"/>
  <c r="G110" i="11"/>
  <c r="G111" i="11" s="1"/>
  <c r="E8" i="22"/>
  <c r="F8" i="22" s="1"/>
  <c r="G8" i="22" s="1"/>
  <c r="K47" i="12"/>
  <c r="K48" i="12" s="1"/>
  <c r="L48" i="12" s="1"/>
  <c r="L49" i="12" s="1"/>
  <c r="K55" i="12"/>
  <c r="I15" i="22"/>
  <c r="J15" i="22" s="1"/>
  <c r="K15" i="22" s="1"/>
  <c r="L244" i="11"/>
  <c r="L245" i="11" s="1"/>
  <c r="F172" i="11"/>
  <c r="F182" i="11"/>
  <c r="U234" i="12"/>
  <c r="V234" i="12" s="1"/>
  <c r="V235" i="12" s="1"/>
  <c r="U244" i="12"/>
  <c r="V244" i="12" s="1"/>
  <c r="V245" i="12" s="1"/>
  <c r="U54" i="14"/>
  <c r="U56" i="14" s="1"/>
  <c r="U57" i="14" s="1"/>
  <c r="U47" i="14"/>
  <c r="U48" i="14" s="1"/>
  <c r="V48" i="14" s="1"/>
  <c r="V49" i="14" s="1"/>
  <c r="K172" i="12"/>
  <c r="L172" i="12" s="1"/>
  <c r="L173" i="12" s="1"/>
  <c r="K182" i="12"/>
  <c r="L182" i="12" s="1"/>
  <c r="L183" i="12" s="1"/>
  <c r="K306" i="11"/>
  <c r="K296" i="11"/>
  <c r="Q110" i="11"/>
  <c r="Q111" i="11" s="1"/>
  <c r="M8" i="22"/>
  <c r="N8" i="22" s="1"/>
  <c r="O8" i="22" s="1"/>
  <c r="G306" i="11"/>
  <c r="G307" i="11" s="1"/>
  <c r="E16" i="22"/>
  <c r="F16" i="22" s="1"/>
  <c r="G16" i="22" s="1"/>
  <c r="V120" i="11"/>
  <c r="V121" i="11" s="1"/>
  <c r="Q13" i="22"/>
  <c r="R13" i="22" s="1"/>
  <c r="S13" i="22" s="1"/>
  <c r="M10" i="22"/>
  <c r="N10" i="22" s="1"/>
  <c r="O10" i="22" s="1"/>
  <c r="Q234" i="11"/>
  <c r="Q235" i="11" s="1"/>
  <c r="L172" i="11"/>
  <c r="L173" i="11" s="1"/>
  <c r="I9" i="22"/>
  <c r="J9" i="22" s="1"/>
  <c r="K9" i="22" s="1"/>
  <c r="K47" i="20"/>
  <c r="K48" i="20" s="1"/>
  <c r="K56" i="20"/>
  <c r="P47" i="12"/>
  <c r="P48" i="12" s="1"/>
  <c r="Q48" i="12" s="1"/>
  <c r="Q49" i="12" s="1"/>
  <c r="P55" i="12"/>
  <c r="V306" i="11"/>
  <c r="V307" i="11" s="1"/>
  <c r="Q16" i="22"/>
  <c r="R16" i="22" s="1"/>
  <c r="S16" i="22" s="1"/>
  <c r="U120" i="12"/>
  <c r="V120" i="12" s="1"/>
  <c r="V121" i="12" s="1"/>
  <c r="U110" i="12"/>
  <c r="V110" i="12" s="1"/>
  <c r="V111" i="12" s="1"/>
  <c r="Q296" i="11"/>
  <c r="Q297" i="11" s="1"/>
  <c r="M11" i="22"/>
  <c r="N11" i="22" s="1"/>
  <c r="O11" i="22" s="1"/>
  <c r="P54" i="14"/>
  <c r="P56" i="14" s="1"/>
  <c r="P57" i="14" s="1"/>
  <c r="Q57" i="14" s="1"/>
  <c r="Q58" i="14" s="1"/>
  <c r="P47" i="14"/>
  <c r="P48" i="14" s="1"/>
  <c r="Q48" i="14" s="1"/>
  <c r="Q49" i="14" s="1"/>
  <c r="M13" i="22"/>
  <c r="N13" i="22" s="1"/>
  <c r="O13" i="22" s="1"/>
  <c r="Q120" i="11"/>
  <c r="Q121" i="11" s="1"/>
  <c r="G296" i="11"/>
  <c r="G297" i="11" s="1"/>
  <c r="E11" i="22"/>
  <c r="F11" i="22" s="1"/>
  <c r="G11" i="22" s="1"/>
  <c r="Q8" i="22"/>
  <c r="R8" i="22" s="1"/>
  <c r="S8" i="22" s="1"/>
  <c r="K234" i="12"/>
  <c r="L234" i="12" s="1"/>
  <c r="L235" i="12" s="1"/>
  <c r="K244" i="12"/>
  <c r="L244" i="12" s="1"/>
  <c r="L245" i="12" s="1"/>
  <c r="U48" i="15"/>
  <c r="V48" i="15" s="1"/>
  <c r="V49" i="15" s="1"/>
  <c r="F172" i="12"/>
  <c r="G172" i="12" s="1"/>
  <c r="G173" i="12" s="1"/>
  <c r="F182" i="12"/>
  <c r="G182" i="12" s="1"/>
  <c r="G183" i="12" s="1"/>
  <c r="Q11" i="22"/>
  <c r="R11" i="22" s="1"/>
  <c r="S11" i="22" s="1"/>
  <c r="V296" i="11"/>
  <c r="V297" i="11" s="1"/>
  <c r="F244" i="12"/>
  <c r="G244" i="12" s="1"/>
  <c r="G245" i="12" s="1"/>
  <c r="F234" i="12"/>
  <c r="G234" i="12" s="1"/>
  <c r="G235" i="12" s="1"/>
  <c r="L32" i="14"/>
  <c r="L33" i="14" s="1"/>
  <c r="K45" i="14"/>
  <c r="L65" i="10"/>
  <c r="L66" i="10" s="1"/>
  <c r="S48" i="10"/>
  <c r="S49" i="10" s="1"/>
  <c r="G30" i="19" s="1"/>
  <c r="S56" i="10"/>
  <c r="V65" i="10"/>
  <c r="V66" i="10" s="1"/>
  <c r="V64" i="10"/>
  <c r="V32" i="10"/>
  <c r="V33" i="10" s="1"/>
  <c r="U46" i="10"/>
  <c r="V46" i="10" s="1"/>
  <c r="V47" i="10" s="1"/>
  <c r="K46" i="10"/>
  <c r="L46" i="10" s="1"/>
  <c r="L47" i="10" s="1"/>
  <c r="N58" i="10"/>
  <c r="N59" i="10" s="1"/>
  <c r="Q32" i="10"/>
  <c r="Q33" i="10" s="1"/>
  <c r="P46" i="10"/>
  <c r="Q46" i="10" s="1"/>
  <c r="Q47" i="10" s="1"/>
  <c r="D59" i="20"/>
  <c r="G10" i="19" s="1"/>
  <c r="L7" i="22"/>
  <c r="G25" i="19"/>
  <c r="P12" i="22"/>
  <c r="G19" i="19"/>
  <c r="D58" i="10"/>
  <c r="D59" i="10" s="1"/>
  <c r="D15" i="21" s="1"/>
  <c r="D48" i="10"/>
  <c r="D49" i="10" s="1"/>
  <c r="D46" i="15"/>
  <c r="D47" i="15" s="1"/>
  <c r="D47" i="12"/>
  <c r="D48" i="12" s="1"/>
  <c r="D57" i="12"/>
  <c r="D58" i="12" s="1"/>
  <c r="G9" i="19" s="1"/>
  <c r="G65" i="10"/>
  <c r="G66" i="10" s="1"/>
  <c r="D47" i="13"/>
  <c r="D56" i="13"/>
  <c r="D57" i="13" s="1"/>
  <c r="G28" i="19"/>
  <c r="G27" i="19"/>
  <c r="G34" i="19"/>
  <c r="G21" i="19"/>
  <c r="D47" i="14"/>
  <c r="D48" i="14" s="1"/>
  <c r="G12" i="19" s="1"/>
  <c r="D54" i="14"/>
  <c r="K58" i="20" l="1"/>
  <c r="K59" i="20" s="1"/>
  <c r="L59" i="20" s="1"/>
  <c r="L60" i="20" s="1"/>
  <c r="L56" i="20"/>
  <c r="L57" i="20" s="1"/>
  <c r="K57" i="12"/>
  <c r="K58" i="12" s="1"/>
  <c r="L58" i="12" s="1"/>
  <c r="L59" i="12" s="1"/>
  <c r="L55" i="12"/>
  <c r="L56" i="12" s="1"/>
  <c r="P57" i="12"/>
  <c r="P58" i="12" s="1"/>
  <c r="Q58" i="12" s="1"/>
  <c r="Q59" i="12" s="1"/>
  <c r="Q55" i="12"/>
  <c r="Q56" i="12" s="1"/>
  <c r="U57" i="12"/>
  <c r="U58" i="12" s="1"/>
  <c r="V55" i="12"/>
  <c r="V56" i="12" s="1"/>
  <c r="P57" i="11"/>
  <c r="P58" i="11" s="1"/>
  <c r="Q58" i="11" s="1"/>
  <c r="Q59" i="11" s="1"/>
  <c r="Q55" i="11"/>
  <c r="Q56" i="11" s="1"/>
  <c r="D47" i="11"/>
  <c r="G45" i="11"/>
  <c r="G46" i="11" s="1"/>
  <c r="D55" i="11"/>
  <c r="G55" i="11" s="1"/>
  <c r="G56" i="11" s="1"/>
  <c r="I56" i="10"/>
  <c r="L32" i="10"/>
  <c r="L33" i="10" s="1"/>
  <c r="I54" i="13"/>
  <c r="I56" i="13" s="1"/>
  <c r="I57" i="13" s="1"/>
  <c r="L57" i="13" s="1"/>
  <c r="L58" i="13" s="1"/>
  <c r="I47" i="13"/>
  <c r="I48" i="13" s="1"/>
  <c r="L48" i="13" s="1"/>
  <c r="L49" i="13" s="1"/>
  <c r="K49" i="20"/>
  <c r="L49" i="20" s="1"/>
  <c r="L50" i="20" s="1"/>
  <c r="I16" i="22"/>
  <c r="J16" i="22" s="1"/>
  <c r="K16" i="22" s="1"/>
  <c r="L306" i="11"/>
  <c r="L307" i="11" s="1"/>
  <c r="V57" i="14"/>
  <c r="V58" i="14" s="1"/>
  <c r="H33" i="19"/>
  <c r="I33" i="19" s="1"/>
  <c r="J33" i="19" s="1"/>
  <c r="G172" i="11"/>
  <c r="G173" i="11" s="1"/>
  <c r="E9" i="22"/>
  <c r="F9" i="22" s="1"/>
  <c r="G9" i="22" s="1"/>
  <c r="G244" i="11"/>
  <c r="G245" i="11" s="1"/>
  <c r="E15" i="22"/>
  <c r="F15" i="22" s="1"/>
  <c r="G15" i="22" s="1"/>
  <c r="K48" i="15"/>
  <c r="L48" i="15" s="1"/>
  <c r="L49" i="15" s="1"/>
  <c r="G234" i="11"/>
  <c r="G235" i="11" s="1"/>
  <c r="E10" i="22"/>
  <c r="F10" i="22" s="1"/>
  <c r="G10" i="22" s="1"/>
  <c r="L110" i="11"/>
  <c r="L111" i="11" s="1"/>
  <c r="I8" i="22"/>
  <c r="J8" i="22" s="1"/>
  <c r="K8" i="22" s="1"/>
  <c r="L296" i="11"/>
  <c r="L297" i="11" s="1"/>
  <c r="I11" i="22"/>
  <c r="J11" i="22" s="1"/>
  <c r="K11" i="22" s="1"/>
  <c r="G182" i="11"/>
  <c r="G183" i="11" s="1"/>
  <c r="E14" i="22"/>
  <c r="F14" i="22" s="1"/>
  <c r="G14" i="22" s="1"/>
  <c r="I13" i="22"/>
  <c r="J13" i="22" s="1"/>
  <c r="K13" i="22" s="1"/>
  <c r="L120" i="11"/>
  <c r="L121" i="11" s="1"/>
  <c r="K54" i="14"/>
  <c r="K56" i="14" s="1"/>
  <c r="K57" i="14" s="1"/>
  <c r="L57" i="14" s="1"/>
  <c r="L58" i="14" s="1"/>
  <c r="K47" i="14"/>
  <c r="K48" i="14" s="1"/>
  <c r="L48" i="14" s="1"/>
  <c r="L49" i="14" s="1"/>
  <c r="P7" i="21"/>
  <c r="H7" i="21"/>
  <c r="K48" i="10"/>
  <c r="K56" i="10"/>
  <c r="I58" i="10"/>
  <c r="P56" i="10"/>
  <c r="P48" i="10"/>
  <c r="U48" i="10"/>
  <c r="U56" i="10"/>
  <c r="S58" i="10"/>
  <c r="D48" i="13"/>
  <c r="G11" i="19" s="1"/>
  <c r="H7" i="22"/>
  <c r="G17" i="19"/>
  <c r="L7" i="21"/>
  <c r="G24" i="19"/>
  <c r="D57" i="11"/>
  <c r="D7" i="21"/>
  <c r="G7" i="19"/>
  <c r="L15" i="21"/>
  <c r="H12" i="22"/>
  <c r="D48" i="15"/>
  <c r="G22" i="19"/>
  <c r="D56" i="14"/>
  <c r="D48" i="11"/>
  <c r="D57" i="15"/>
  <c r="P7" i="22"/>
  <c r="G31" i="19"/>
  <c r="H26" i="19" l="1"/>
  <c r="H32" i="19"/>
  <c r="V58" i="12"/>
  <c r="V59" i="12" s="1"/>
  <c r="L56" i="10"/>
  <c r="L57" i="10" s="1"/>
  <c r="P58" i="10"/>
  <c r="P59" i="10" s="1"/>
  <c r="Q59" i="10" s="1"/>
  <c r="Q60" i="10" s="1"/>
  <c r="Q56" i="10"/>
  <c r="Q57" i="10" s="1"/>
  <c r="U58" i="10"/>
  <c r="U59" i="10" s="1"/>
  <c r="V56" i="10"/>
  <c r="V57" i="10" s="1"/>
  <c r="G20" i="19"/>
  <c r="P49" i="10"/>
  <c r="Q49" i="10" s="1"/>
  <c r="Q50" i="10" s="1"/>
  <c r="K49" i="10"/>
  <c r="L49" i="10" s="1"/>
  <c r="L50" i="10" s="1"/>
  <c r="U49" i="10"/>
  <c r="V49" i="10" s="1"/>
  <c r="V50" i="10" s="1"/>
  <c r="K58" i="10"/>
  <c r="K59" i="10" s="1"/>
  <c r="S59" i="10"/>
  <c r="I59" i="10"/>
  <c r="H15" i="21" s="1"/>
  <c r="D57" i="14"/>
  <c r="D58" i="15"/>
  <c r="G13" i="19" s="1"/>
  <c r="D58" i="11"/>
  <c r="D7" i="22"/>
  <c r="G8" i="19"/>
  <c r="L59" i="10" l="1"/>
  <c r="L60" i="10" s="1"/>
  <c r="V59" i="10"/>
  <c r="V60" i="10" s="1"/>
  <c r="P15" i="21"/>
  <c r="D12" i="22"/>
  <c r="F22" i="20" l="1"/>
  <c r="F18" i="20"/>
  <c r="F63" i="20" l="1"/>
  <c r="G63" i="20" s="1"/>
  <c r="G64" i="20" s="1"/>
  <c r="F22" i="13"/>
  <c r="F18" i="12"/>
  <c r="F62" i="12" s="1"/>
  <c r="F33" i="20"/>
  <c r="F18" i="10"/>
  <c r="F63" i="10" s="1"/>
  <c r="G61" i="16"/>
  <c r="G62" i="16" s="1"/>
  <c r="F18" i="13"/>
  <c r="F32" i="10" l="1"/>
  <c r="G33" i="20"/>
  <c r="G34" i="20" s="1"/>
  <c r="F46" i="20"/>
  <c r="F56" i="20" s="1"/>
  <c r="G56" i="20" s="1"/>
  <c r="G57" i="20" s="1"/>
  <c r="F61" i="14"/>
  <c r="G61" i="14" s="1"/>
  <c r="G62" i="14" s="1"/>
  <c r="F32" i="14"/>
  <c r="G62" i="12"/>
  <c r="G63" i="12" s="1"/>
  <c r="F32" i="12"/>
  <c r="F61" i="13"/>
  <c r="G61" i="13" s="1"/>
  <c r="G62" i="13" s="1"/>
  <c r="F32" i="13"/>
  <c r="G62" i="15"/>
  <c r="G63" i="15" s="1"/>
  <c r="G32" i="16"/>
  <c r="G33" i="16" s="1"/>
  <c r="G62" i="11" l="1"/>
  <c r="G63" i="11" s="1"/>
  <c r="G32" i="13"/>
  <c r="G33" i="13" s="1"/>
  <c r="F45" i="13"/>
  <c r="F45" i="14"/>
  <c r="G32" i="14"/>
  <c r="G33" i="14" s="1"/>
  <c r="G32" i="11"/>
  <c r="G33" i="11" s="1"/>
  <c r="G32" i="12"/>
  <c r="G33" i="12" s="1"/>
  <c r="F45" i="12"/>
  <c r="F47" i="20"/>
  <c r="F48" i="20" s="1"/>
  <c r="F46" i="10"/>
  <c r="G32" i="10"/>
  <c r="G33" i="10" s="1"/>
  <c r="G63" i="10"/>
  <c r="G64" i="10" s="1"/>
  <c r="G48" i="16"/>
  <c r="G49" i="16" s="1"/>
  <c r="F45" i="15"/>
  <c r="G32" i="15"/>
  <c r="G33" i="15" s="1"/>
  <c r="F54" i="13" l="1"/>
  <c r="F56" i="13" s="1"/>
  <c r="G45" i="13"/>
  <c r="G46" i="13" s="1"/>
  <c r="F55" i="12"/>
  <c r="G55" i="12" s="1"/>
  <c r="G56" i="12" s="1"/>
  <c r="G45" i="12"/>
  <c r="G46" i="12" s="1"/>
  <c r="F56" i="10"/>
  <c r="G46" i="10"/>
  <c r="G47" i="10" s="1"/>
  <c r="F58" i="20"/>
  <c r="F49" i="20"/>
  <c r="G49" i="20" s="1"/>
  <c r="G50" i="20" s="1"/>
  <c r="H19" i="19"/>
  <c r="I19" i="19" s="1"/>
  <c r="J19" i="19" s="1"/>
  <c r="F47" i="12"/>
  <c r="F48" i="12" s="1"/>
  <c r="G48" i="12" s="1"/>
  <c r="G49" i="12" s="1"/>
  <c r="F57" i="12"/>
  <c r="F58" i="12" s="1"/>
  <c r="F57" i="13"/>
  <c r="G57" i="13" s="1"/>
  <c r="G58" i="13" s="1"/>
  <c r="F47" i="13"/>
  <c r="F48" i="13" s="1"/>
  <c r="G57" i="16"/>
  <c r="G58" i="16" s="1"/>
  <c r="H14" i="19"/>
  <c r="I14" i="19" s="1"/>
  <c r="J14" i="19" s="1"/>
  <c r="F48" i="10"/>
  <c r="F49" i="10" s="1"/>
  <c r="F46" i="15"/>
  <c r="F47" i="15" s="1"/>
  <c r="F48" i="15" s="1"/>
  <c r="G48" i="15" s="1"/>
  <c r="G49" i="15" s="1"/>
  <c r="F55" i="15"/>
  <c r="F47" i="14"/>
  <c r="F48" i="14" s="1"/>
  <c r="F54" i="14"/>
  <c r="F58" i="10" l="1"/>
  <c r="F59" i="10" s="1"/>
  <c r="E15" i="21" s="1"/>
  <c r="F15" i="21" s="1"/>
  <c r="G15" i="21" s="1"/>
  <c r="G56" i="10"/>
  <c r="G57" i="10" s="1"/>
  <c r="F59" i="20"/>
  <c r="I7" i="21"/>
  <c r="H20" i="19"/>
  <c r="I20" i="19" s="1"/>
  <c r="J20" i="19" s="1"/>
  <c r="F56" i="14"/>
  <c r="F57" i="15"/>
  <c r="H7" i="19"/>
  <c r="I7" i="19" s="1"/>
  <c r="J7" i="19" s="1"/>
  <c r="G49" i="10"/>
  <c r="G50" i="10" s="1"/>
  <c r="E7" i="21"/>
  <c r="H18" i="19"/>
  <c r="I18" i="19" s="1"/>
  <c r="J18" i="19" s="1"/>
  <c r="Q7" i="21"/>
  <c r="H30" i="19"/>
  <c r="I30" i="19" s="1"/>
  <c r="J30" i="19" s="1"/>
  <c r="M15" i="21"/>
  <c r="N15" i="21" s="1"/>
  <c r="O15" i="21" s="1"/>
  <c r="H11" i="19"/>
  <c r="I11" i="19" s="1"/>
  <c r="J11" i="19" s="1"/>
  <c r="G48" i="13"/>
  <c r="G49" i="13" s="1"/>
  <c r="E12" i="22"/>
  <c r="F12" i="22" s="1"/>
  <c r="G12" i="22" s="1"/>
  <c r="G58" i="11"/>
  <c r="G59" i="11" s="1"/>
  <c r="H9" i="19"/>
  <c r="I9" i="19" s="1"/>
  <c r="J9" i="19" s="1"/>
  <c r="G58" i="12"/>
  <c r="G59" i="12" s="1"/>
  <c r="H27" i="19"/>
  <c r="I27" i="19" s="1"/>
  <c r="J27" i="19" s="1"/>
  <c r="G48" i="14"/>
  <c r="G49" i="14" s="1"/>
  <c r="H12" i="19"/>
  <c r="I12" i="19" s="1"/>
  <c r="J12" i="19" s="1"/>
  <c r="Q15" i="21"/>
  <c r="R15" i="21" s="1"/>
  <c r="S15" i="21" s="1"/>
  <c r="H34" i="19"/>
  <c r="I34" i="19" s="1"/>
  <c r="J34" i="19" s="1"/>
  <c r="M12" i="22"/>
  <c r="N12" i="22" s="1"/>
  <c r="O12" i="22" s="1"/>
  <c r="H28" i="19"/>
  <c r="I28" i="19" s="1"/>
  <c r="J28" i="19" s="1"/>
  <c r="M7" i="22"/>
  <c r="H25" i="19"/>
  <c r="I25" i="19" s="1"/>
  <c r="J25" i="19" s="1"/>
  <c r="H24" i="19"/>
  <c r="I24" i="19" s="1"/>
  <c r="J24" i="19" s="1"/>
  <c r="M7" i="21"/>
  <c r="H22" i="19"/>
  <c r="I22" i="19" s="1"/>
  <c r="J22" i="19" s="1"/>
  <c r="Q12" i="22"/>
  <c r="R12" i="22" s="1"/>
  <c r="S12" i="22" s="1"/>
  <c r="G59" i="10" l="1"/>
  <c r="G60" i="10" s="1"/>
  <c r="H31" i="19"/>
  <c r="I31" i="19" s="1"/>
  <c r="J31" i="19" s="1"/>
  <c r="Q7" i="22"/>
  <c r="H10" i="19"/>
  <c r="I10" i="19" s="1"/>
  <c r="J10" i="19" s="1"/>
  <c r="G59" i="20"/>
  <c r="G60" i="20" s="1"/>
  <c r="F57" i="14"/>
  <c r="G57" i="14" s="1"/>
  <c r="G58" i="14" s="1"/>
  <c r="F58" i="15"/>
  <c r="H13" i="19" s="1"/>
  <c r="I13" i="19" s="1"/>
  <c r="J13" i="19" s="1"/>
  <c r="H16" i="19"/>
  <c r="I16" i="19" s="1"/>
  <c r="J16" i="19" s="1"/>
  <c r="I12" i="22"/>
  <c r="J12" i="22" s="1"/>
  <c r="K12" i="22" s="1"/>
  <c r="H17" i="19"/>
  <c r="I17" i="19" s="1"/>
  <c r="J17" i="19" s="1"/>
  <c r="I7" i="22"/>
  <c r="H21" i="19"/>
  <c r="I21" i="19" s="1"/>
  <c r="J21" i="19" s="1"/>
  <c r="N7" i="21"/>
  <c r="N7" i="22"/>
  <c r="I32" i="19"/>
  <c r="J32" i="19" s="1"/>
  <c r="R7" i="21"/>
  <c r="F7" i="21"/>
  <c r="E7" i="22"/>
  <c r="H8" i="19"/>
  <c r="I8" i="19" s="1"/>
  <c r="J8" i="19" s="1"/>
  <c r="G48" i="11"/>
  <c r="G49" i="11" s="1"/>
  <c r="J7" i="21"/>
  <c r="I26" i="19"/>
  <c r="J26" i="19" s="1"/>
  <c r="R7" i="22" l="1"/>
  <c r="I15" i="21"/>
  <c r="J15" i="21" s="1"/>
  <c r="K15" i="21" s="1"/>
  <c r="G58" i="15"/>
  <c r="G59" i="15" s="1"/>
  <c r="S7" i="21"/>
  <c r="G7" i="21"/>
  <c r="K7" i="21"/>
  <c r="O7" i="22"/>
  <c r="J7" i="22"/>
  <c r="F7" i="22"/>
  <c r="O7" i="21"/>
  <c r="S7" i="22" l="1"/>
  <c r="G7" i="22"/>
  <c r="K7" i="22"/>
</calcChain>
</file>

<file path=xl/comments1.xml><?xml version="1.0" encoding="utf-8"?>
<comments xmlns="http://schemas.openxmlformats.org/spreadsheetml/2006/main">
  <authors>
    <author>Andrya Eagen</author>
  </authors>
  <commentList>
    <comment ref="J30" authorId="0" shape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  <comment ref="J55" authorId="0" shapeId="0">
      <text>
        <r>
          <rPr>
            <b/>
            <sz val="9"/>
            <color indexed="81"/>
            <rFont val="Tahoma"/>
            <family val="2"/>
          </rPr>
          <t>Andrya Eagen:</t>
        </r>
        <r>
          <rPr>
            <sz val="9"/>
            <color indexed="81"/>
            <rFont val="Tahoma"/>
            <family val="2"/>
          </rPr>
          <t xml:space="preserve">
Class A</t>
        </r>
      </text>
    </comment>
  </commentList>
</comments>
</file>

<file path=xl/sharedStrings.xml><?xml version="1.0" encoding="utf-8"?>
<sst xmlns="http://schemas.openxmlformats.org/spreadsheetml/2006/main" count="2594" uniqueCount="180">
  <si>
    <t>Description</t>
  </si>
  <si>
    <t>CK</t>
  </si>
  <si>
    <t>Rate</t>
  </si>
  <si>
    <t>Total</t>
  </si>
  <si>
    <t>Distribution Losses</t>
  </si>
  <si>
    <t>Service Charge</t>
  </si>
  <si>
    <t>Distribution Volumeric Charge</t>
  </si>
  <si>
    <t>Low Voltage Rate</t>
  </si>
  <si>
    <t>LRAMVA Recovery</t>
  </si>
  <si>
    <t>Debt Retirement Charge</t>
  </si>
  <si>
    <t xml:space="preserve">Subtotal </t>
  </si>
  <si>
    <t>HST</t>
  </si>
  <si>
    <t>OCEB - 10% Credit</t>
  </si>
  <si>
    <t>GRAND TOTAL</t>
  </si>
  <si>
    <t>Non-RPP Customer</t>
  </si>
  <si>
    <t>Revised Subtotal</t>
  </si>
  <si>
    <t>SMP</t>
  </si>
  <si>
    <t>Dutton</t>
  </si>
  <si>
    <t>Newbury</t>
  </si>
  <si>
    <t>Loss Factor</t>
  </si>
  <si>
    <t>Energy - Off Peak</t>
  </si>
  <si>
    <t>Energy - Mid Peak</t>
  </si>
  <si>
    <t>Energy - On Peak</t>
  </si>
  <si>
    <t>Subtotal</t>
  </si>
  <si>
    <t>ENERGY</t>
  </si>
  <si>
    <t>DISTRBUTION</t>
  </si>
  <si>
    <t>DELIVERY</t>
  </si>
  <si>
    <t>REGULATORY</t>
  </si>
  <si>
    <t>OESP</t>
  </si>
  <si>
    <t>Fixed Monthly Charges</t>
  </si>
  <si>
    <t>Variable Charges</t>
  </si>
  <si>
    <t>RTSR - Network</t>
  </si>
  <si>
    <t>RTSR - Connection</t>
  </si>
  <si>
    <t>Entegrus Powerlines Inc.</t>
  </si>
  <si>
    <t>Loss Factor Summary</t>
  </si>
  <si>
    <t>Combined</t>
  </si>
  <si>
    <t>CKH</t>
  </si>
  <si>
    <t>Total Loss Factor – Secondary Metered Customer &lt; 5,000 kW</t>
  </si>
  <si>
    <t>Total Loss Factor – Primary Metered Customer &gt; 5,000 kW</t>
  </si>
  <si>
    <t>TOU Rates</t>
  </si>
  <si>
    <t xml:space="preserve">Off Peak </t>
  </si>
  <si>
    <t>Mid Peak</t>
  </si>
  <si>
    <t>On Peak</t>
  </si>
  <si>
    <t>Wholesale Market Service Rate</t>
  </si>
  <si>
    <t>Rural or Remote Electricity Rate Protection Charge (RRRP)</t>
  </si>
  <si>
    <t>Standard Supply Service - Administrative Charge (if applicable)</t>
  </si>
  <si>
    <t>Calculation of Rate Inflation</t>
  </si>
  <si>
    <t>Price Escalator</t>
  </si>
  <si>
    <t>Productivity Factor</t>
  </si>
  <si>
    <t>Stretch</t>
  </si>
  <si>
    <t>Adjustment</t>
  </si>
  <si>
    <t>TOU Allocation - Per Board Bill Impact Model</t>
  </si>
  <si>
    <t>Avge</t>
  </si>
  <si>
    <t>Off Peak</t>
  </si>
  <si>
    <t>INPUTS</t>
  </si>
  <si>
    <t>LINKS OUT</t>
  </si>
  <si>
    <t>WMSR &amp; RRRP</t>
  </si>
  <si>
    <t>SSS</t>
  </si>
  <si>
    <t>RTSR Network</t>
  </si>
  <si>
    <t>RTSR Connection</t>
  </si>
  <si>
    <t>Residential</t>
  </si>
  <si>
    <t>GS&lt;50</t>
  </si>
  <si>
    <t>Unmetered Scattered</t>
  </si>
  <si>
    <t xml:space="preserve">Sentinel </t>
  </si>
  <si>
    <t>Street</t>
  </si>
  <si>
    <t>LRAMVA</t>
  </si>
  <si>
    <t>Large Use</t>
  </si>
  <si>
    <t>NEWBURY</t>
  </si>
  <si>
    <t>Distribution Volumetric Charge</t>
  </si>
  <si>
    <t>kWh</t>
  </si>
  <si>
    <t>kW</t>
  </si>
  <si>
    <t>kWh - Loss Adjusted</t>
  </si>
  <si>
    <t>Group Two Deferral Disp</t>
  </si>
  <si>
    <t>SME Charge</t>
  </si>
  <si>
    <t>GS&gt;50</t>
  </si>
  <si>
    <t>IFRS</t>
  </si>
  <si>
    <t>Group One Deferral Disp (2013)</t>
  </si>
  <si>
    <t>Group One Deferral Disp (2016)</t>
  </si>
  <si>
    <t>Change</t>
  </si>
  <si>
    <t>IFRS Disposition</t>
  </si>
  <si>
    <t>Group One Disp (2013)</t>
  </si>
  <si>
    <t>Group One Disp (2016)</t>
  </si>
  <si>
    <t>Line No.</t>
  </si>
  <si>
    <t>Group One Deferral Disp (2015)</t>
  </si>
  <si>
    <t>Group One Disp (2015)</t>
  </si>
  <si>
    <t>2015 CK Approved</t>
  </si>
  <si>
    <t>2016 EPI Proposed</t>
  </si>
  <si>
    <t>2015 SMP Approved</t>
  </si>
  <si>
    <t>% Change</t>
  </si>
  <si>
    <t>Entegrus Only</t>
  </si>
  <si>
    <t>Breakdown of Distibution</t>
  </si>
  <si>
    <t>Pass Through Costs</t>
  </si>
  <si>
    <t xml:space="preserve">Entegrus Powerlines Inc. </t>
  </si>
  <si>
    <t>2015 NEW Approved</t>
  </si>
  <si>
    <t>2015 DUT Approved</t>
  </si>
  <si>
    <t>GA Disp (2013)</t>
  </si>
  <si>
    <t>GA Disp (2016)</t>
  </si>
  <si>
    <t xml:space="preserve">GA Disp (2013) </t>
  </si>
  <si>
    <t>Subtotal of Bill</t>
  </si>
  <si>
    <t>Rate Class</t>
  </si>
  <si>
    <t>Type</t>
  </si>
  <si>
    <t>Typical kWh</t>
  </si>
  <si>
    <t>Typical kW</t>
  </si>
  <si>
    <t>2015Q1 Customers/
Connections</t>
  </si>
  <si>
    <t>2015 Final Rates by 
Rate Zone</t>
  </si>
  <si>
    <t>2016 Proposed Rates Combined</t>
  </si>
  <si>
    <t>$ Increase (Decrease)</t>
  </si>
  <si>
    <t>RPP</t>
  </si>
  <si>
    <t>Non-RPP</t>
  </si>
  <si>
    <t>Unmetered Scattered Load</t>
  </si>
  <si>
    <t>Sentinel Lighting</t>
  </si>
  <si>
    <t>Street Lighting</t>
  </si>
  <si>
    <t>Transformer Ownership Allow</t>
  </si>
  <si>
    <t>General Service &lt; 50 kW</t>
  </si>
  <si>
    <t xml:space="preserve">Line No. </t>
  </si>
  <si>
    <t>Bill Impact Summary</t>
  </si>
  <si>
    <t>General Service &gt; 50 - 4,999 kW</t>
  </si>
  <si>
    <t>% Increase (Decrease)</t>
  </si>
  <si>
    <t>Bill Impact Analysis - Residential</t>
  </si>
  <si>
    <t>100 kWh</t>
  </si>
  <si>
    <t>250 kWh</t>
  </si>
  <si>
    <t>500 kWh</t>
  </si>
  <si>
    <t>800 kWh</t>
  </si>
  <si>
    <t>1,000 kWh</t>
  </si>
  <si>
    <t>2,000 kWh</t>
  </si>
  <si>
    <t>EPI's 10th Percentile</t>
  </si>
  <si>
    <t>Rate Zone</t>
  </si>
  <si>
    <t>Bill Impact Analysis - General Service &lt; 50 kW</t>
  </si>
  <si>
    <t>Bill Impact Analysis -General Service &lt; 50 kW</t>
  </si>
  <si>
    <t>Consumption</t>
  </si>
  <si>
    <t>5,000 kWh</t>
  </si>
  <si>
    <t>10,000 kWh</t>
  </si>
  <si>
    <t>15,000 kWh</t>
  </si>
  <si>
    <t>2,000 kWh (Typical)</t>
  </si>
  <si>
    <t>Bill Impact Analysis -General Service &gt; 50 - 4,999 kW</t>
  </si>
  <si>
    <t>Bill Impact Analysis -Large Use</t>
  </si>
  <si>
    <t>Bill Impact Analysis - Unmetered Scattered Load</t>
  </si>
  <si>
    <t>Bill Impact Analysis - Sentinel Lights</t>
  </si>
  <si>
    <t>Bill Impact Analysis -Street Lights</t>
  </si>
  <si>
    <t>Bill Impact Analysis - Embedded Distributor</t>
  </si>
  <si>
    <t>Stranded Meter</t>
  </si>
  <si>
    <t>DUTTON</t>
  </si>
  <si>
    <t>GA Disp (2015)</t>
  </si>
  <si>
    <t>Group One Disp (2017)</t>
  </si>
  <si>
    <t>GA Disp (2017)</t>
  </si>
  <si>
    <t>Embedded Dist</t>
  </si>
  <si>
    <t>RESIDENTIAL SERVICE CLASSIFICATION</t>
  </si>
  <si>
    <t>GENERAL SERVICE LESS THAN 50 kW SERVICE CLASSIFICATION</t>
  </si>
  <si>
    <t>GENERAL SERVICE 50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</si>
  <si>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</si>
  <si>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</si>
  <si>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</si>
  <si>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</si>
  <si>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EMBEDDED DISTRIBUTOR SERVICE CLASSIFICATION</t>
  </si>
  <si>
    <t>Deferral/Variance Account Rate Rider 2</t>
  </si>
  <si>
    <t>Deferral/Variance Account Rate Rider for Non-WMP 
(if applicable) 2</t>
  </si>
  <si>
    <t>Account 1568 Rate Rider</t>
  </si>
  <si>
    <t>GA</t>
  </si>
  <si>
    <t>Group One Deferral Disp (2017)</t>
  </si>
  <si>
    <t>2017 EPI Proposed</t>
  </si>
  <si>
    <t>2016 CK Approved</t>
  </si>
  <si>
    <t>2016 SMP Approved</t>
  </si>
  <si>
    <t>2016 DUT Approved</t>
  </si>
  <si>
    <t>2016 NEW Approved</t>
  </si>
  <si>
    <t xml:space="preserve">GA Disp (2015) </t>
  </si>
  <si>
    <t>2017 Proposed Rates Combined</t>
  </si>
  <si>
    <t>2016 Final Rates by 
Rate Zone</t>
  </si>
  <si>
    <t>750 kWh (Typical)</t>
  </si>
  <si>
    <t>WMSR &amp; RRRP &amp; OESP</t>
  </si>
  <si>
    <t xml:space="preserve">GA Disp (2016) </t>
  </si>
  <si>
    <t xml:space="preserve">GA Disp (2017) </t>
  </si>
  <si>
    <t>2016 Final Rates</t>
  </si>
  <si>
    <t>2017 Proposed Rates</t>
  </si>
  <si>
    <t>Large Use (Inc'ing Standby)</t>
  </si>
  <si>
    <t>CBR Rate Rider (2017)</t>
  </si>
  <si>
    <t>2017 IRM Application, EB-2016-0063</t>
  </si>
  <si>
    <t>CBR Rate Rider</t>
  </si>
  <si>
    <t>Embedded Distributor</t>
  </si>
  <si>
    <t>Ontario Electricity Support Program</t>
  </si>
  <si>
    <t>WMSR, OESP &amp; RRRP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</si>
</sst>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&quot;$&quot;#,##0.00"/>
    <numFmt numFmtId="165" formatCode="&quot;$&quot;#,##0.0000"/>
    <numFmt numFmtId="166" formatCode="0.0000"/>
    <numFmt numFmtId="167" formatCode="&quot;$&quot;#,##0.000"/>
    <numFmt numFmtId="168" formatCode="0.0%"/>
    <numFmt numFmtId="169" formatCode="_(* #,##0.0000_);_(* \(#,##0.0000\);_(* &quot;-&quot;??_);_(@_)"/>
    <numFmt numFmtId="170" formatCode="_(* #,##0_);_(* \(#,##0\);_(* &quot;-&quot;??_);_(@_)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8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4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0" fillId="5" borderId="0" xfId="0" applyFill="1"/>
    <xf numFmtId="166" fontId="0" fillId="0" borderId="0" xfId="0" applyNumberFormat="1"/>
    <xf numFmtId="15" fontId="0" fillId="0" borderId="0" xfId="0" applyNumberFormat="1"/>
    <xf numFmtId="167" fontId="0" fillId="4" borderId="0" xfId="0" applyNumberFormat="1" applyFill="1"/>
    <xf numFmtId="16" fontId="0" fillId="0" borderId="0" xfId="0" quotePrefix="1" applyNumberFormat="1"/>
    <xf numFmtId="0" fontId="0" fillId="0" borderId="0" xfId="0" quotePrefix="1"/>
    <xf numFmtId="0" fontId="0" fillId="0" borderId="14" xfId="0" applyBorder="1"/>
    <xf numFmtId="0" fontId="0" fillId="4" borderId="15" xfId="0" applyFill="1" applyBorder="1"/>
    <xf numFmtId="0" fontId="0" fillId="0" borderId="11" xfId="0" applyBorder="1"/>
    <xf numFmtId="0" fontId="0" fillId="4" borderId="16" xfId="0" applyFill="1" applyBorder="1"/>
    <xf numFmtId="0" fontId="0" fillId="0" borderId="17" xfId="0" applyBorder="1"/>
    <xf numFmtId="0" fontId="0" fillId="4" borderId="18" xfId="0" applyFill="1" applyBorder="1"/>
    <xf numFmtId="0" fontId="2" fillId="2" borderId="7" xfId="0" applyFont="1" applyFill="1" applyBorder="1"/>
    <xf numFmtId="0" fontId="0" fillId="2" borderId="19" xfId="0" applyFill="1" applyBorder="1"/>
    <xf numFmtId="10" fontId="0" fillId="4" borderId="16" xfId="1" applyNumberFormat="1" applyFont="1" applyFill="1" applyBorder="1"/>
    <xf numFmtId="0" fontId="0" fillId="0" borderId="7" xfId="0" applyBorder="1"/>
    <xf numFmtId="10" fontId="0" fillId="0" borderId="19" xfId="1" applyNumberFormat="1" applyFont="1" applyBorder="1"/>
    <xf numFmtId="0" fontId="2" fillId="2" borderId="19" xfId="0" applyFont="1" applyFill="1" applyBorder="1"/>
    <xf numFmtId="168" fontId="0" fillId="4" borderId="16" xfId="1" applyNumberFormat="1" applyFont="1" applyFill="1" applyBorder="1"/>
    <xf numFmtId="164" fontId="0" fillId="0" borderId="0" xfId="0" applyNumberFormat="1"/>
    <xf numFmtId="9" fontId="0" fillId="0" borderId="19" xfId="1" applyFont="1" applyBorder="1"/>
    <xf numFmtId="0" fontId="0" fillId="6" borderId="0" xfId="0" applyFill="1"/>
    <xf numFmtId="0" fontId="0" fillId="7" borderId="0" xfId="0" applyFill="1"/>
    <xf numFmtId="164" fontId="2" fillId="3" borderId="1" xfId="0" applyNumberFormat="1" applyFont="1" applyFill="1" applyBorder="1"/>
    <xf numFmtId="0" fontId="0" fillId="0" borderId="21" xfId="0" applyBorder="1"/>
    <xf numFmtId="0" fontId="2" fillId="3" borderId="21" xfId="0" applyFont="1" applyFill="1" applyBorder="1"/>
    <xf numFmtId="164" fontId="0" fillId="0" borderId="21" xfId="0" applyNumberFormat="1" applyBorder="1"/>
    <xf numFmtId="164" fontId="0" fillId="0" borderId="23" xfId="0" applyNumberFormat="1" applyBorder="1"/>
    <xf numFmtId="165" fontId="0" fillId="0" borderId="13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165" fontId="0" fillId="0" borderId="27" xfId="0" applyNumberFormat="1" applyBorder="1"/>
    <xf numFmtId="0" fontId="0" fillId="0" borderId="2" xfId="0" applyBorder="1"/>
    <xf numFmtId="164" fontId="0" fillId="0" borderId="22" xfId="0" applyNumberFormat="1" applyBorder="1"/>
    <xf numFmtId="164" fontId="0" fillId="0" borderId="2" xfId="0" applyNumberFormat="1" applyBorder="1"/>
    <xf numFmtId="0" fontId="3" fillId="0" borderId="0" xfId="0" applyFont="1" applyBorder="1"/>
    <xf numFmtId="169" fontId="0" fillId="0" borderId="21" xfId="2" applyNumberFormat="1" applyFont="1" applyBorder="1"/>
    <xf numFmtId="170" fontId="0" fillId="0" borderId="21" xfId="2" applyNumberFormat="1" applyFont="1" applyBorder="1"/>
    <xf numFmtId="170" fontId="0" fillId="0" borderId="1" xfId="2" applyNumberFormat="1" applyFont="1" applyBorder="1"/>
    <xf numFmtId="0" fontId="2" fillId="3" borderId="27" xfId="0" applyFont="1" applyFill="1" applyBorder="1"/>
    <xf numFmtId="0" fontId="2" fillId="3" borderId="28" xfId="0" applyFont="1" applyFill="1" applyBorder="1"/>
    <xf numFmtId="167" fontId="0" fillId="0" borderId="27" xfId="0" applyNumberFormat="1" applyBorder="1"/>
    <xf numFmtId="0" fontId="0" fillId="0" borderId="28" xfId="0" applyBorder="1"/>
    <xf numFmtId="0" fontId="0" fillId="0" borderId="27" xfId="0" applyBorder="1"/>
    <xf numFmtId="0" fontId="0" fillId="0" borderId="25" xfId="0" applyBorder="1"/>
    <xf numFmtId="0" fontId="0" fillId="0" borderId="40" xfId="0" applyBorder="1"/>
    <xf numFmtId="0" fontId="0" fillId="0" borderId="0" xfId="0" applyAlignment="1">
      <alignment horizontal="center"/>
    </xf>
    <xf numFmtId="164" fontId="2" fillId="2" borderId="1" xfId="0" applyNumberFormat="1" applyFont="1" applyFill="1" applyBorder="1"/>
    <xf numFmtId="164" fontId="2" fillId="3" borderId="3" xfId="0" applyNumberFormat="1" applyFont="1" applyFill="1" applyBorder="1"/>
    <xf numFmtId="164" fontId="2" fillId="9" borderId="33" xfId="0" applyNumberFormat="1" applyFont="1" applyFill="1" applyBorder="1"/>
    <xf numFmtId="164" fontId="2" fillId="9" borderId="34" xfId="0" applyNumberFormat="1" applyFont="1" applyFill="1" applyBorder="1"/>
    <xf numFmtId="164" fontId="2" fillId="9" borderId="13" xfId="0" applyNumberFormat="1" applyFont="1" applyFill="1" applyBorder="1"/>
    <xf numFmtId="0" fontId="0" fillId="0" borderId="3" xfId="0" applyBorder="1"/>
    <xf numFmtId="164" fontId="0" fillId="0" borderId="3" xfId="0" applyNumberFormat="1" applyBorder="1"/>
    <xf numFmtId="0" fontId="2" fillId="3" borderId="5" xfId="0" applyFont="1" applyFill="1" applyBorder="1"/>
    <xf numFmtId="164" fontId="2" fillId="3" borderId="5" xfId="0" applyNumberFormat="1" applyFont="1" applyFill="1" applyBorder="1"/>
    <xf numFmtId="164" fontId="2" fillId="10" borderId="5" xfId="0" applyNumberFormat="1" applyFont="1" applyFill="1" applyBorder="1"/>
    <xf numFmtId="164" fontId="2" fillId="11" borderId="33" xfId="0" applyNumberFormat="1" applyFont="1" applyFill="1" applyBorder="1"/>
    <xf numFmtId="164" fontId="2" fillId="11" borderId="34" xfId="0" applyNumberFormat="1" applyFont="1" applyFill="1" applyBorder="1"/>
    <xf numFmtId="164" fontId="2" fillId="11" borderId="13" xfId="0" applyNumberFormat="1" applyFont="1" applyFill="1" applyBorder="1"/>
    <xf numFmtId="0" fontId="0" fillId="0" borderId="43" xfId="0" applyBorder="1"/>
    <xf numFmtId="0" fontId="2" fillId="3" borderId="43" xfId="0" applyFont="1" applyFill="1" applyBorder="1"/>
    <xf numFmtId="167" fontId="0" fillId="0" borderId="43" xfId="0" applyNumberFormat="1" applyBorder="1"/>
    <xf numFmtId="167" fontId="0" fillId="0" borderId="47" xfId="0" applyNumberFormat="1" applyBorder="1"/>
    <xf numFmtId="167" fontId="2" fillId="9" borderId="46" xfId="0" applyNumberFormat="1" applyFont="1" applyFill="1" applyBorder="1"/>
    <xf numFmtId="167" fontId="2" fillId="9" borderId="48" xfId="0" applyNumberFormat="1" applyFont="1" applyFill="1" applyBorder="1"/>
    <xf numFmtId="0" fontId="2" fillId="3" borderId="49" xfId="0" applyFont="1" applyFill="1" applyBorder="1"/>
    <xf numFmtId="164" fontId="0" fillId="0" borderId="43" xfId="0" applyNumberFormat="1" applyBorder="1"/>
    <xf numFmtId="165" fontId="0" fillId="0" borderId="43" xfId="0" applyNumberFormat="1" applyBorder="1"/>
    <xf numFmtId="0" fontId="2" fillId="10" borderId="20" xfId="0" applyFont="1" applyFill="1" applyBorder="1"/>
    <xf numFmtId="0" fontId="0" fillId="0" borderId="49" xfId="0" applyBorder="1"/>
    <xf numFmtId="0" fontId="0" fillId="0" borderId="47" xfId="0" applyBorder="1"/>
    <xf numFmtId="0" fontId="2" fillId="11" borderId="46" xfId="0" applyFont="1" applyFill="1" applyBorder="1"/>
    <xf numFmtId="0" fontId="2" fillId="11" borderId="48" xfId="0" applyFont="1" applyFill="1" applyBorder="1"/>
    <xf numFmtId="164" fontId="2" fillId="9" borderId="24" xfId="0" applyNumberFormat="1" applyFont="1" applyFill="1" applyBorder="1"/>
    <xf numFmtId="164" fontId="2" fillId="3" borderId="23" xfId="0" applyNumberFormat="1" applyFont="1" applyFill="1" applyBorder="1"/>
    <xf numFmtId="164" fontId="2" fillId="10" borderId="6" xfId="0" applyNumberFormat="1" applyFont="1" applyFill="1" applyBorder="1"/>
    <xf numFmtId="164" fontId="2" fillId="11" borderId="24" xfId="0" applyNumberFormat="1" applyFont="1" applyFill="1" applyBorder="1"/>
    <xf numFmtId="167" fontId="0" fillId="0" borderId="40" xfId="0" applyNumberFormat="1" applyBorder="1"/>
    <xf numFmtId="0" fontId="0" fillId="0" borderId="50" xfId="0" applyBorder="1"/>
    <xf numFmtId="167" fontId="2" fillId="9" borderId="41" xfId="0" applyNumberFormat="1" applyFont="1" applyFill="1" applyBorder="1"/>
    <xf numFmtId="164" fontId="2" fillId="9" borderId="42" xfId="0" applyNumberFormat="1" applyFont="1" applyFill="1" applyBorder="1"/>
    <xf numFmtId="167" fontId="2" fillId="9" borderId="31" xfId="0" applyNumberFormat="1" applyFont="1" applyFill="1" applyBorder="1"/>
    <xf numFmtId="168" fontId="2" fillId="9" borderId="32" xfId="1" applyNumberFormat="1" applyFont="1" applyFill="1" applyBorder="1"/>
    <xf numFmtId="0" fontId="2" fillId="3" borderId="25" xfId="0" applyFont="1" applyFill="1" applyBorder="1"/>
    <xf numFmtId="0" fontId="2" fillId="3" borderId="26" xfId="0" applyFont="1" applyFill="1" applyBorder="1"/>
    <xf numFmtId="0" fontId="2" fillId="10" borderId="29" xfId="0" applyFont="1" applyFill="1" applyBorder="1"/>
    <xf numFmtId="0" fontId="2" fillId="10" borderId="30" xfId="0" applyFont="1" applyFill="1" applyBorder="1"/>
    <xf numFmtId="0" fontId="0" fillId="0" borderId="26" xfId="0" applyBorder="1"/>
    <xf numFmtId="0" fontId="2" fillId="11" borderId="41" xfId="0" applyFont="1" applyFill="1" applyBorder="1"/>
    <xf numFmtId="164" fontId="2" fillId="11" borderId="42" xfId="0" applyNumberFormat="1" applyFont="1" applyFill="1" applyBorder="1"/>
    <xf numFmtId="0" fontId="2" fillId="11" borderId="31" xfId="0" applyFont="1" applyFill="1" applyBorder="1"/>
    <xf numFmtId="168" fontId="2" fillId="11" borderId="32" xfId="1" applyNumberFormat="1" applyFont="1" applyFill="1" applyBorder="1"/>
    <xf numFmtId="0" fontId="0" fillId="0" borderId="27" xfId="0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0" fontId="2" fillId="9" borderId="42" xfId="0" applyFont="1" applyFill="1" applyBorder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/>
    <xf numFmtId="0" fontId="2" fillId="3" borderId="25" xfId="0" applyFont="1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11" borderId="41" xfId="0" applyFont="1" applyFill="1" applyBorder="1" applyAlignment="1">
      <alignment horizontal="center"/>
    </xf>
    <xf numFmtId="0" fontId="2" fillId="11" borderId="42" xfId="0" applyFont="1" applyFill="1" applyBorder="1" applyAlignment="1">
      <alignment vertical="center"/>
    </xf>
    <xf numFmtId="0" fontId="2" fillId="11" borderId="31" xfId="0" applyFont="1" applyFill="1" applyBorder="1" applyAlignment="1">
      <alignment horizontal="center"/>
    </xf>
    <xf numFmtId="0" fontId="2" fillId="11" borderId="32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/>
    </xf>
    <xf numFmtId="0" fontId="2" fillId="3" borderId="57" xfId="0" applyFont="1" applyFill="1" applyBorder="1"/>
    <xf numFmtId="0" fontId="2" fillId="0" borderId="0" xfId="0" applyFont="1" applyBorder="1"/>
    <xf numFmtId="0" fontId="2" fillId="0" borderId="35" xfId="0" applyFont="1" applyBorder="1"/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/>
    <xf numFmtId="0" fontId="2" fillId="2" borderId="27" xfId="0" applyFont="1" applyFill="1" applyBorder="1"/>
    <xf numFmtId="164" fontId="2" fillId="2" borderId="21" xfId="0" applyNumberFormat="1" applyFont="1" applyFill="1" applyBorder="1"/>
    <xf numFmtId="0" fontId="2" fillId="2" borderId="43" xfId="0" applyFont="1" applyFill="1" applyBorder="1"/>
    <xf numFmtId="168" fontId="2" fillId="2" borderId="28" xfId="1" applyNumberFormat="1" applyFont="1" applyFill="1" applyBorder="1"/>
    <xf numFmtId="0" fontId="2" fillId="2" borderId="51" xfId="0" applyFont="1" applyFill="1" applyBorder="1" applyAlignment="1">
      <alignment horizontal="center"/>
    </xf>
    <xf numFmtId="0" fontId="2" fillId="2" borderId="55" xfId="0" applyFont="1" applyFill="1" applyBorder="1"/>
    <xf numFmtId="0" fontId="2" fillId="2" borderId="51" xfId="0" applyFont="1" applyFill="1" applyBorder="1"/>
    <xf numFmtId="164" fontId="2" fillId="2" borderId="52" xfId="0" applyNumberFormat="1" applyFont="1" applyFill="1" applyBorder="1"/>
    <xf numFmtId="0" fontId="2" fillId="2" borderId="53" xfId="0" applyFont="1" applyFill="1" applyBorder="1"/>
    <xf numFmtId="164" fontId="2" fillId="2" borderId="54" xfId="0" applyNumberFormat="1" applyFont="1" applyFill="1" applyBorder="1"/>
    <xf numFmtId="168" fontId="2" fillId="2" borderId="55" xfId="1" applyNumberFormat="1" applyFont="1" applyFill="1" applyBorder="1"/>
    <xf numFmtId="0" fontId="2" fillId="10" borderId="41" xfId="0" applyFont="1" applyFill="1" applyBorder="1" applyAlignment="1">
      <alignment horizontal="center"/>
    </xf>
    <xf numFmtId="0" fontId="2" fillId="10" borderId="42" xfId="0" applyFont="1" applyFill="1" applyBorder="1" applyAlignment="1">
      <alignment vertical="center"/>
    </xf>
    <xf numFmtId="0" fontId="2" fillId="10" borderId="41" xfId="0" applyFont="1" applyFill="1" applyBorder="1"/>
    <xf numFmtId="164" fontId="2" fillId="10" borderId="34" xfId="0" applyNumberFormat="1" applyFont="1" applyFill="1" applyBorder="1"/>
    <xf numFmtId="0" fontId="2" fillId="10" borderId="46" xfId="0" applyFont="1" applyFill="1" applyBorder="1"/>
    <xf numFmtId="164" fontId="2" fillId="10" borderId="33" xfId="0" applyNumberFormat="1" applyFont="1" applyFill="1" applyBorder="1"/>
    <xf numFmtId="164" fontId="2" fillId="10" borderId="42" xfId="0" applyNumberFormat="1" applyFont="1" applyFill="1" applyBorder="1"/>
    <xf numFmtId="0" fontId="2" fillId="10" borderId="51" xfId="0" applyFont="1" applyFill="1" applyBorder="1" applyAlignment="1">
      <alignment horizontal="center"/>
    </xf>
    <xf numFmtId="0" fontId="2" fillId="10" borderId="55" xfId="0" applyFont="1" applyFill="1" applyBorder="1" applyAlignment="1">
      <alignment vertical="center"/>
    </xf>
    <xf numFmtId="0" fontId="2" fillId="10" borderId="51" xfId="0" applyFont="1" applyFill="1" applyBorder="1"/>
    <xf numFmtId="164" fontId="2" fillId="10" borderId="52" xfId="0" applyNumberFormat="1" applyFont="1" applyFill="1" applyBorder="1"/>
    <xf numFmtId="0" fontId="2" fillId="10" borderId="53" xfId="0" applyFont="1" applyFill="1" applyBorder="1"/>
    <xf numFmtId="164" fontId="2" fillId="10" borderId="54" xfId="0" applyNumberFormat="1" applyFont="1" applyFill="1" applyBorder="1"/>
    <xf numFmtId="168" fontId="2" fillId="10" borderId="55" xfId="1" applyNumberFormat="1" applyFont="1" applyFill="1" applyBorder="1"/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164" fontId="2" fillId="3" borderId="23" xfId="0" applyNumberFormat="1" applyFont="1" applyFill="1" applyBorder="1" applyAlignment="1">
      <alignment vertical="center"/>
    </xf>
    <xf numFmtId="0" fontId="2" fillId="3" borderId="49" xfId="0" applyFont="1" applyFill="1" applyBorder="1" applyAlignment="1">
      <alignment vertical="center"/>
    </xf>
    <xf numFmtId="164" fontId="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2" fillId="3" borderId="58" xfId="0" applyNumberFormat="1" applyFont="1" applyFill="1" applyBorder="1" applyAlignment="1">
      <alignment horizontal="center"/>
    </xf>
    <xf numFmtId="0" fontId="2" fillId="3" borderId="59" xfId="0" applyFont="1" applyFill="1" applyBorder="1" applyAlignment="1">
      <alignment horizontal="center"/>
    </xf>
    <xf numFmtId="164" fontId="2" fillId="3" borderId="60" xfId="0" applyNumberFormat="1" applyFont="1" applyFill="1" applyBorder="1" applyAlignment="1">
      <alignment horizontal="center"/>
    </xf>
    <xf numFmtId="0" fontId="2" fillId="3" borderId="57" xfId="0" applyFont="1" applyFill="1" applyBorder="1" applyAlignment="1">
      <alignment horizontal="center"/>
    </xf>
    <xf numFmtId="165" fontId="0" fillId="0" borderId="25" xfId="0" applyNumberFormat="1" applyBorder="1"/>
    <xf numFmtId="165" fontId="0" fillId="0" borderId="49" xfId="0" applyNumberFormat="1" applyBorder="1"/>
    <xf numFmtId="170" fontId="0" fillId="8" borderId="21" xfId="2" applyNumberFormat="1" applyFont="1" applyFill="1" applyBorder="1"/>
    <xf numFmtId="0" fontId="0" fillId="0" borderId="0" xfId="0" applyBorder="1"/>
    <xf numFmtId="164" fontId="0" fillId="0" borderId="0" xfId="0" applyNumberFormat="1" applyBorder="1"/>
    <xf numFmtId="0" fontId="3" fillId="0" borderId="35" xfId="0" applyFont="1" applyBorder="1"/>
    <xf numFmtId="0" fontId="0" fillId="0" borderId="35" xfId="0" applyBorder="1"/>
    <xf numFmtId="164" fontId="0" fillId="0" borderId="35" xfId="0" applyNumberFormat="1" applyBorder="1"/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/>
    <xf numFmtId="170" fontId="0" fillId="0" borderId="3" xfId="2" applyNumberFormat="1" applyFont="1" applyBorder="1"/>
    <xf numFmtId="170" fontId="0" fillId="0" borderId="2" xfId="2" applyNumberFormat="1" applyFont="1" applyBorder="1"/>
    <xf numFmtId="0" fontId="0" fillId="0" borderId="13" xfId="0" applyBorder="1"/>
    <xf numFmtId="170" fontId="0" fillId="0" borderId="13" xfId="2" applyNumberFormat="1" applyFont="1" applyBorder="1"/>
    <xf numFmtId="164" fontId="0" fillId="0" borderId="13" xfId="0" applyNumberFormat="1" applyBorder="1"/>
    <xf numFmtId="0" fontId="2" fillId="11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vertical="center"/>
    </xf>
    <xf numFmtId="0" fontId="2" fillId="11" borderId="25" xfId="0" applyFont="1" applyFill="1" applyBorder="1" applyAlignment="1">
      <alignment vertical="center"/>
    </xf>
    <xf numFmtId="164" fontId="2" fillId="11" borderId="23" xfId="0" applyNumberFormat="1" applyFont="1" applyFill="1" applyBorder="1" applyAlignment="1">
      <alignment vertical="center"/>
    </xf>
    <xf numFmtId="0" fontId="2" fillId="11" borderId="49" xfId="0" applyFont="1" applyFill="1" applyBorder="1" applyAlignment="1">
      <alignment vertical="center"/>
    </xf>
    <xf numFmtId="164" fontId="2" fillId="11" borderId="3" xfId="0" applyNumberFormat="1" applyFont="1" applyFill="1" applyBorder="1" applyAlignment="1">
      <alignment vertical="center"/>
    </xf>
    <xf numFmtId="164" fontId="2" fillId="9" borderId="61" xfId="0" applyNumberFormat="1" applyFont="1" applyFill="1" applyBorder="1" applyAlignment="1">
      <alignment horizontal="center" vertical="center" wrapText="1"/>
    </xf>
    <xf numFmtId="164" fontId="2" fillId="3" borderId="61" xfId="0" applyNumberFormat="1" applyFont="1" applyFill="1" applyBorder="1"/>
    <xf numFmtId="164" fontId="0" fillId="0" borderId="62" xfId="0" applyNumberFormat="1" applyBorder="1"/>
    <xf numFmtId="164" fontId="0" fillId="0" borderId="63" xfId="0" applyNumberFormat="1" applyBorder="1"/>
    <xf numFmtId="10" fontId="0" fillId="0" borderId="23" xfId="1" applyNumberFormat="1" applyFont="1" applyBorder="1"/>
    <xf numFmtId="10" fontId="0" fillId="0" borderId="24" xfId="1" applyNumberFormat="1" applyFont="1" applyBorder="1"/>
    <xf numFmtId="0" fontId="2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70" fontId="0" fillId="0" borderId="1" xfId="2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62" xfId="0" applyNumberFormat="1" applyBorder="1" applyAlignment="1">
      <alignment vertical="center"/>
    </xf>
    <xf numFmtId="10" fontId="0" fillId="0" borderId="23" xfId="1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170" fontId="0" fillId="0" borderId="2" xfId="2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70" fontId="2" fillId="3" borderId="5" xfId="2" applyNumberFormat="1" applyFont="1" applyFill="1" applyBorder="1"/>
    <xf numFmtId="0" fontId="0" fillId="12" borderId="21" xfId="0" applyFill="1" applyBorder="1"/>
    <xf numFmtId="10" fontId="0" fillId="0" borderId="21" xfId="1" applyNumberFormat="1" applyFont="1" applyBorder="1"/>
    <xf numFmtId="0" fontId="2" fillId="9" borderId="61" xfId="0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63" xfId="0" applyBorder="1"/>
    <xf numFmtId="164" fontId="2" fillId="9" borderId="20" xfId="0" applyNumberFormat="1" applyFont="1" applyFill="1" applyBorder="1" applyAlignment="1">
      <alignment horizontal="center" vertical="center" wrapText="1"/>
    </xf>
    <xf numFmtId="164" fontId="0" fillId="0" borderId="48" xfId="0" applyNumberFormat="1" applyBorder="1"/>
    <xf numFmtId="164" fontId="2" fillId="9" borderId="4" xfId="0" applyNumberFormat="1" applyFont="1" applyFill="1" applyBorder="1" applyAlignment="1">
      <alignment horizontal="center" vertical="center" wrapText="1"/>
    </xf>
    <xf numFmtId="164" fontId="0" fillId="0" borderId="9" xfId="0" applyNumberFormat="1" applyBorder="1"/>
    <xf numFmtId="164" fontId="0" fillId="0" borderId="12" xfId="0" applyNumberFormat="1" applyBorder="1"/>
    <xf numFmtId="0" fontId="0" fillId="11" borderId="9" xfId="0" applyFill="1" applyBorder="1" applyAlignment="1">
      <alignment horizontal="center"/>
    </xf>
    <xf numFmtId="0" fontId="0" fillId="11" borderId="1" xfId="0" applyFill="1" applyBorder="1"/>
    <xf numFmtId="0" fontId="0" fillId="11" borderId="64" xfId="0" applyFill="1" applyBorder="1"/>
    <xf numFmtId="164" fontId="0" fillId="11" borderId="9" xfId="0" applyNumberFormat="1" applyFill="1" applyBorder="1"/>
    <xf numFmtId="164" fontId="0" fillId="11" borderId="1" xfId="0" applyNumberFormat="1" applyFill="1" applyBorder="1"/>
    <xf numFmtId="10" fontId="0" fillId="11" borderId="21" xfId="1" applyNumberFormat="1" applyFont="1" applyFill="1" applyBorder="1"/>
    <xf numFmtId="164" fontId="0" fillId="11" borderId="43" xfId="0" applyNumberForma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62" xfId="0" applyFont="1" applyFill="1" applyBorder="1"/>
    <xf numFmtId="164" fontId="6" fillId="9" borderId="4" xfId="0" applyNumberFormat="1" applyFont="1" applyFill="1" applyBorder="1" applyAlignment="1">
      <alignment horizontal="center" vertical="center" wrapText="1"/>
    </xf>
    <xf numFmtId="164" fontId="6" fillId="9" borderId="5" xfId="0" applyNumberFormat="1" applyFont="1" applyFill="1" applyBorder="1" applyAlignment="1">
      <alignment horizontal="center" vertical="center" wrapText="1"/>
    </xf>
    <xf numFmtId="164" fontId="6" fillId="9" borderId="6" xfId="0" applyNumberFormat="1" applyFont="1" applyFill="1" applyBorder="1" applyAlignment="1">
      <alignment horizontal="center" vertical="center" wrapText="1"/>
    </xf>
    <xf numFmtId="164" fontId="6" fillId="9" borderId="20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2" fillId="2" borderId="23" xfId="0" applyFont="1" applyFill="1" applyBorder="1"/>
    <xf numFmtId="0" fontId="0" fillId="11" borderId="21" xfId="0" applyFill="1" applyBorder="1"/>
    <xf numFmtId="0" fontId="0" fillId="0" borderId="24" xfId="0" applyBorder="1"/>
    <xf numFmtId="0" fontId="2" fillId="14" borderId="25" xfId="0" applyFont="1" applyFill="1" applyBorder="1" applyAlignment="1">
      <alignment horizontal="center" vertical="center"/>
    </xf>
    <xf numFmtId="0" fontId="2" fillId="14" borderId="26" xfId="0" applyFont="1" applyFill="1" applyBorder="1" applyAlignment="1">
      <alignment vertical="center"/>
    </xf>
    <xf numFmtId="0" fontId="2" fillId="14" borderId="25" xfId="0" applyFont="1" applyFill="1" applyBorder="1" applyAlignment="1">
      <alignment vertical="center"/>
    </xf>
    <xf numFmtId="164" fontId="2" fillId="14" borderId="23" xfId="0" applyNumberFormat="1" applyFont="1" applyFill="1" applyBorder="1" applyAlignment="1">
      <alignment vertical="center"/>
    </xf>
    <xf numFmtId="0" fontId="2" fillId="14" borderId="49" xfId="0" applyFont="1" applyFill="1" applyBorder="1" applyAlignment="1">
      <alignment vertical="center"/>
    </xf>
    <xf numFmtId="164" fontId="2" fillId="14" borderId="3" xfId="0" applyNumberFormat="1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165" fontId="0" fillId="3" borderId="1" xfId="0" applyNumberFormat="1" applyFill="1" applyBorder="1"/>
    <xf numFmtId="165" fontId="0" fillId="0" borderId="33" xfId="0" applyNumberFormat="1" applyBorder="1"/>
    <xf numFmtId="165" fontId="0" fillId="0" borderId="34" xfId="0" applyNumberFormat="1" applyBorder="1"/>
    <xf numFmtId="165" fontId="0" fillId="0" borderId="24" xfId="0" applyNumberFormat="1" applyBorder="1"/>
    <xf numFmtId="0" fontId="0" fillId="9" borderId="33" xfId="0" applyFill="1" applyBorder="1"/>
    <xf numFmtId="0" fontId="0" fillId="9" borderId="34" xfId="0" applyFill="1" applyBorder="1"/>
    <xf numFmtId="165" fontId="0" fillId="0" borderId="21" xfId="0" applyNumberFormat="1" applyBorder="1"/>
    <xf numFmtId="165" fontId="0" fillId="13" borderId="13" xfId="0" applyNumberFormat="1" applyFill="1" applyBorder="1"/>
    <xf numFmtId="164" fontId="0" fillId="0" borderId="24" xfId="0" applyNumberFormat="1" applyBorder="1"/>
    <xf numFmtId="0" fontId="2" fillId="2" borderId="6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165" fontId="0" fillId="3" borderId="21" xfId="0" applyNumberFormat="1" applyFill="1" applyBorder="1"/>
    <xf numFmtId="165" fontId="0" fillId="3" borderId="33" xfId="0" applyNumberFormat="1" applyFill="1" applyBorder="1"/>
    <xf numFmtId="165" fontId="0" fillId="3" borderId="34" xfId="0" applyNumberFormat="1" applyFill="1" applyBorder="1"/>
    <xf numFmtId="165" fontId="0" fillId="3" borderId="13" xfId="0" applyNumberFormat="1" applyFill="1" applyBorder="1"/>
    <xf numFmtId="165" fontId="0" fillId="3" borderId="24" xfId="0" applyNumberFormat="1" applyFill="1" applyBorder="1"/>
    <xf numFmtId="0" fontId="0" fillId="0" borderId="0" xfId="0" applyAlignment="1">
      <alignment wrapText="1"/>
    </xf>
    <xf numFmtId="165" fontId="0" fillId="15" borderId="13" xfId="0" applyNumberFormat="1" applyFill="1" applyBorder="1"/>
    <xf numFmtId="165" fontId="0" fillId="15" borderId="24" xfId="0" applyNumberFormat="1" applyFill="1" applyBorder="1"/>
    <xf numFmtId="0" fontId="2" fillId="5" borderId="33" xfId="0" applyFont="1" applyFill="1" applyBorder="1"/>
    <xf numFmtId="0" fontId="2" fillId="5" borderId="34" xfId="0" applyFont="1" applyFill="1" applyBorder="1"/>
    <xf numFmtId="0" fontId="2" fillId="5" borderId="3" xfId="0" applyFont="1" applyFill="1" applyBorder="1"/>
    <xf numFmtId="0" fontId="2" fillId="5" borderId="23" xfId="0" applyFont="1" applyFill="1" applyBorder="1"/>
    <xf numFmtId="0" fontId="2" fillId="2" borderId="67" xfId="0" applyFont="1" applyFill="1" applyBorder="1" applyAlignment="1">
      <alignment horizontal="center" vertical="center" wrapText="1"/>
    </xf>
    <xf numFmtId="0" fontId="0" fillId="9" borderId="46" xfId="0" applyFill="1" applyBorder="1"/>
    <xf numFmtId="165" fontId="0" fillId="3" borderId="43" xfId="0" applyNumberFormat="1" applyFill="1" applyBorder="1"/>
    <xf numFmtId="165" fontId="0" fillId="13" borderId="43" xfId="0" applyNumberFormat="1" applyFill="1" applyBorder="1"/>
    <xf numFmtId="165" fontId="0" fillId="13" borderId="48" xfId="0" applyNumberFormat="1" applyFill="1" applyBorder="1"/>
    <xf numFmtId="165" fontId="0" fillId="0" borderId="46" xfId="0" applyNumberFormat="1" applyBorder="1"/>
    <xf numFmtId="165" fontId="0" fillId="3" borderId="48" xfId="0" applyNumberFormat="1" applyFill="1" applyBorder="1"/>
    <xf numFmtId="165" fontId="0" fillId="0" borderId="48" xfId="0" applyNumberFormat="1" applyBorder="1"/>
    <xf numFmtId="0" fontId="2" fillId="5" borderId="46" xfId="0" applyFont="1" applyFill="1" applyBorder="1"/>
    <xf numFmtId="0" fontId="2" fillId="5" borderId="49" xfId="0" applyFont="1" applyFill="1" applyBorder="1"/>
    <xf numFmtId="0" fontId="2" fillId="2" borderId="68" xfId="0" applyFont="1" applyFill="1" applyBorder="1" applyAlignment="1">
      <alignment horizontal="center" vertical="center" wrapText="1"/>
    </xf>
    <xf numFmtId="0" fontId="2" fillId="9" borderId="69" xfId="0" applyFont="1" applyFill="1" applyBorder="1"/>
    <xf numFmtId="0" fontId="0" fillId="0" borderId="70" xfId="0" applyBorder="1"/>
    <xf numFmtId="0" fontId="0" fillId="0" borderId="71" xfId="0" applyBorder="1"/>
    <xf numFmtId="0" fontId="0" fillId="0" borderId="70" xfId="0" applyFill="1" applyBorder="1"/>
    <xf numFmtId="0" fontId="0" fillId="0" borderId="71" xfId="0" applyFill="1" applyBorder="1"/>
    <xf numFmtId="0" fontId="0" fillId="0" borderId="69" xfId="0" applyBorder="1"/>
    <xf numFmtId="0" fontId="2" fillId="5" borderId="69" xfId="0" applyFont="1" applyFill="1" applyBorder="1"/>
    <xf numFmtId="0" fontId="2" fillId="5" borderId="72" xfId="0" applyFont="1" applyFill="1" applyBorder="1"/>
    <xf numFmtId="0" fontId="0" fillId="0" borderId="44" xfId="0" applyBorder="1" applyAlignment="1">
      <alignment horizontal="center"/>
    </xf>
    <xf numFmtId="165" fontId="0" fillId="0" borderId="40" xfId="0" applyNumberFormat="1" applyBorder="1"/>
    <xf numFmtId="165" fontId="0" fillId="0" borderId="47" xfId="0" applyNumberFormat="1" applyBorder="1"/>
    <xf numFmtId="165" fontId="0" fillId="8" borderId="1" xfId="0" applyNumberFormat="1" applyFill="1" applyBorder="1"/>
    <xf numFmtId="164" fontId="0" fillId="8" borderId="1" xfId="0" applyNumberFormat="1" applyFill="1" applyBorder="1"/>
    <xf numFmtId="164" fontId="0" fillId="0" borderId="21" xfId="0" applyNumberFormat="1" applyFont="1" applyBorder="1"/>
    <xf numFmtId="0" fontId="0" fillId="0" borderId="45" xfId="0" applyBorder="1"/>
    <xf numFmtId="170" fontId="0" fillId="12" borderId="21" xfId="2" applyNumberFormat="1" applyFont="1" applyFill="1" applyBorder="1"/>
    <xf numFmtId="170" fontId="0" fillId="0" borderId="43" xfId="2" applyNumberFormat="1" applyFont="1" applyBorder="1"/>
    <xf numFmtId="170" fontId="0" fillId="0" borderId="28" xfId="2" applyNumberFormat="1" applyFont="1" applyBorder="1"/>
    <xf numFmtId="170" fontId="0" fillId="0" borderId="27" xfId="2" applyNumberFormat="1" applyFont="1" applyBorder="1"/>
    <xf numFmtId="170" fontId="2" fillId="3" borderId="21" xfId="2" applyNumberFormat="1" applyFont="1" applyFill="1" applyBorder="1"/>
    <xf numFmtId="170" fontId="2" fillId="3" borderId="43" xfId="2" applyNumberFormat="1" applyFont="1" applyFill="1" applyBorder="1"/>
    <xf numFmtId="170" fontId="2" fillId="3" borderId="1" xfId="2" applyNumberFormat="1" applyFont="1" applyFill="1" applyBorder="1"/>
    <xf numFmtId="170" fontId="2" fillId="3" borderId="28" xfId="2" applyNumberFormat="1" applyFont="1" applyFill="1" applyBorder="1"/>
    <xf numFmtId="170" fontId="2" fillId="3" borderId="27" xfId="2" applyNumberFormat="1" applyFont="1" applyFill="1" applyBorder="1"/>
    <xf numFmtId="164" fontId="0" fillId="0" borderId="73" xfId="0" applyNumberFormat="1" applyBorder="1"/>
    <xf numFmtId="170" fontId="0" fillId="0" borderId="21" xfId="2" applyNumberFormat="1" applyFont="1" applyFill="1" applyBorder="1"/>
    <xf numFmtId="165" fontId="0" fillId="16" borderId="43" xfId="0" applyNumberFormat="1" applyFill="1" applyBorder="1"/>
    <xf numFmtId="165" fontId="0" fillId="16" borderId="49" xfId="0" applyNumberFormat="1" applyFill="1" applyBorder="1"/>
    <xf numFmtId="165" fontId="0" fillId="0" borderId="74" xfId="0" applyNumberFormat="1" applyBorder="1"/>
    <xf numFmtId="0" fontId="0" fillId="0" borderId="75" xfId="0" applyBorder="1"/>
    <xf numFmtId="164" fontId="2" fillId="9" borderId="76" xfId="0" applyNumberFormat="1" applyFont="1" applyFill="1" applyBorder="1"/>
    <xf numFmtId="168" fontId="2" fillId="9" borderId="77" xfId="1" applyNumberFormat="1" applyFont="1" applyFill="1" applyBorder="1"/>
    <xf numFmtId="0" fontId="2" fillId="3" borderId="78" xfId="0" applyFont="1" applyFill="1" applyBorder="1"/>
    <xf numFmtId="0" fontId="0" fillId="0" borderId="78" xfId="0" applyBorder="1"/>
    <xf numFmtId="164" fontId="2" fillId="11" borderId="76" xfId="0" applyNumberFormat="1" applyFont="1" applyFill="1" applyBorder="1"/>
    <xf numFmtId="168" fontId="2" fillId="11" borderId="77" xfId="1" applyNumberFormat="1" applyFont="1" applyFill="1" applyBorder="1"/>
    <xf numFmtId="0" fontId="2" fillId="3" borderId="78" xfId="0" applyFont="1" applyFill="1" applyBorder="1" applyAlignment="1">
      <alignment vertical="center"/>
    </xf>
    <xf numFmtId="0" fontId="0" fillId="0" borderId="79" xfId="0" applyBorder="1"/>
    <xf numFmtId="164" fontId="2" fillId="10" borderId="76" xfId="0" applyNumberFormat="1" applyFont="1" applyFill="1" applyBorder="1"/>
    <xf numFmtId="168" fontId="2" fillId="10" borderId="80" xfId="1" applyNumberFormat="1" applyFont="1" applyFill="1" applyBorder="1"/>
    <xf numFmtId="0" fontId="2" fillId="3" borderId="39" xfId="0" applyFont="1" applyFill="1" applyBorder="1" applyAlignment="1">
      <alignment horizontal="center"/>
    </xf>
    <xf numFmtId="164" fontId="0" fillId="0" borderId="75" xfId="0" applyNumberFormat="1" applyBorder="1"/>
    <xf numFmtId="168" fontId="2" fillId="2" borderId="75" xfId="1" applyNumberFormat="1" applyFont="1" applyFill="1" applyBorder="1"/>
    <xf numFmtId="168" fontId="2" fillId="2" borderId="80" xfId="1" applyNumberFormat="1" applyFont="1" applyFill="1" applyBorder="1"/>
    <xf numFmtId="164" fontId="2" fillId="2" borderId="8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49" xfId="0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65" fontId="2" fillId="2" borderId="27" xfId="0" applyNumberFormat="1" applyFont="1" applyFill="1" applyBorder="1"/>
    <xf numFmtId="165" fontId="2" fillId="2" borderId="43" xfId="0" applyNumberFormat="1" applyFont="1" applyFill="1" applyBorder="1"/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/>
    <xf numFmtId="165" fontId="2" fillId="2" borderId="31" xfId="0" applyNumberFormat="1" applyFont="1" applyFill="1" applyBorder="1"/>
    <xf numFmtId="164" fontId="2" fillId="2" borderId="24" xfId="0" applyNumberFormat="1" applyFont="1" applyFill="1" applyBorder="1"/>
    <xf numFmtId="165" fontId="2" fillId="2" borderId="48" xfId="0" applyNumberFormat="1" applyFont="1" applyFill="1" applyBorder="1"/>
    <xf numFmtId="164" fontId="2" fillId="2" borderId="13" xfId="0" applyNumberFormat="1" applyFont="1" applyFill="1" applyBorder="1"/>
    <xf numFmtId="164" fontId="2" fillId="2" borderId="28" xfId="0" applyNumberFormat="1" applyFont="1" applyFill="1" applyBorder="1"/>
    <xf numFmtId="168" fontId="2" fillId="2" borderId="32" xfId="1" applyNumberFormat="1" applyFont="1" applyFill="1" applyBorder="1"/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/>
    <xf numFmtId="0" fontId="2" fillId="2" borderId="41" xfId="0" applyFont="1" applyFill="1" applyBorder="1"/>
    <xf numFmtId="164" fontId="2" fillId="2" borderId="34" xfId="0" applyNumberFormat="1" applyFont="1" applyFill="1" applyBorder="1"/>
    <xf numFmtId="0" fontId="2" fillId="2" borderId="46" xfId="0" applyFont="1" applyFill="1" applyBorder="1"/>
    <xf numFmtId="164" fontId="2" fillId="2" borderId="33" xfId="0" applyNumberFormat="1" applyFont="1" applyFill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/>
    <xf numFmtId="164" fontId="2" fillId="2" borderId="23" xfId="0" applyNumberFormat="1" applyFont="1" applyFill="1" applyBorder="1"/>
    <xf numFmtId="164" fontId="2" fillId="2" borderId="3" xfId="0" applyNumberFormat="1" applyFont="1" applyFill="1" applyBorder="1"/>
    <xf numFmtId="0" fontId="2" fillId="2" borderId="82" xfId="0" applyFont="1" applyFill="1" applyBorder="1" applyAlignment="1">
      <alignment horizontal="center"/>
    </xf>
    <xf numFmtId="0" fontId="2" fillId="2" borderId="83" xfId="0" applyFont="1" applyFill="1" applyBorder="1"/>
    <xf numFmtId="0" fontId="2" fillId="2" borderId="82" xfId="0" applyFont="1" applyFill="1" applyBorder="1"/>
    <xf numFmtId="164" fontId="2" fillId="2" borderId="84" xfId="0" applyNumberFormat="1" applyFont="1" applyFill="1" applyBorder="1"/>
    <xf numFmtId="0" fontId="2" fillId="2" borderId="85" xfId="0" applyFont="1" applyFill="1" applyBorder="1"/>
    <xf numFmtId="164" fontId="2" fillId="2" borderId="86" xfId="0" applyNumberFormat="1" applyFont="1" applyFill="1" applyBorder="1"/>
    <xf numFmtId="164" fontId="2" fillId="2" borderId="42" xfId="0" applyNumberFormat="1" applyFont="1" applyFill="1" applyBorder="1"/>
    <xf numFmtId="168" fontId="2" fillId="2" borderId="83" xfId="1" applyNumberFormat="1" applyFont="1" applyFill="1" applyBorder="1"/>
    <xf numFmtId="165" fontId="2" fillId="2" borderId="25" xfId="0" applyNumberFormat="1" applyFont="1" applyFill="1" applyBorder="1"/>
    <xf numFmtId="165" fontId="2" fillId="2" borderId="49" xfId="0" applyNumberFormat="1" applyFont="1" applyFill="1" applyBorder="1"/>
    <xf numFmtId="164" fontId="2" fillId="2" borderId="26" xfId="0" applyNumberFormat="1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/>
    <xf numFmtId="165" fontId="0" fillId="0" borderId="31" xfId="0" applyNumberFormat="1" applyBorder="1"/>
    <xf numFmtId="165" fontId="2" fillId="2" borderId="41" xfId="0" applyNumberFormat="1" applyFont="1" applyFill="1" applyBorder="1"/>
    <xf numFmtId="165" fontId="2" fillId="2" borderId="46" xfId="0" applyNumberFormat="1" applyFont="1" applyFill="1" applyBorder="1"/>
    <xf numFmtId="164" fontId="0" fillId="0" borderId="81" xfId="0" applyNumberFormat="1" applyBorder="1"/>
  </cellXfs>
  <cellStyles count="3">
    <cellStyle name="Comma" xfId="2" builtinId="3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39997558519241921"/>
  </sheetPr>
  <dimension ref="A1:J35"/>
  <sheetViews>
    <sheetView zoomScale="110" zoomScaleNormal="110" workbookViewId="0">
      <selection activeCell="B16" sqref="B16"/>
    </sheetView>
  </sheetViews>
  <sheetFormatPr defaultRowHeight="15" x14ac:dyDescent="0.25"/>
  <cols>
    <col min="1" max="1" width="56.42578125" customWidth="1"/>
    <col min="2" max="2" width="11.28515625" customWidth="1"/>
  </cols>
  <sheetData>
    <row r="1" spans="1:10" ht="21" x14ac:dyDescent="0.35">
      <c r="A1" s="4" t="s">
        <v>33</v>
      </c>
      <c r="B1" s="4"/>
    </row>
    <row r="2" spans="1:10" ht="21" x14ac:dyDescent="0.35">
      <c r="A2" s="4" t="s">
        <v>34</v>
      </c>
      <c r="B2" s="4"/>
    </row>
    <row r="5" spans="1:10" x14ac:dyDescent="0.25">
      <c r="B5" t="s">
        <v>35</v>
      </c>
      <c r="C5" s="5" t="s">
        <v>36</v>
      </c>
      <c r="D5" s="5" t="s">
        <v>16</v>
      </c>
      <c r="E5" s="5" t="s">
        <v>18</v>
      </c>
      <c r="F5" s="5" t="s">
        <v>17</v>
      </c>
    </row>
    <row r="6" spans="1:10" x14ac:dyDescent="0.25">
      <c r="A6" t="s">
        <v>37</v>
      </c>
      <c r="B6" s="6">
        <v>1.0431999999999999</v>
      </c>
      <c r="C6">
        <f>EPI_LOSS</f>
        <v>1.0431999999999999</v>
      </c>
      <c r="D6">
        <f>EPI_LOSS</f>
        <v>1.0431999999999999</v>
      </c>
      <c r="E6" s="7">
        <f>EPI_LOSS</f>
        <v>1.0431999999999999</v>
      </c>
      <c r="F6">
        <f>EPI_LOSS</f>
        <v>1.0431999999999999</v>
      </c>
    </row>
    <row r="7" spans="1:10" x14ac:dyDescent="0.25">
      <c r="A7" t="s">
        <v>38</v>
      </c>
      <c r="C7" s="7">
        <v>1.0429999999999999</v>
      </c>
      <c r="D7">
        <v>1.0044999999999999</v>
      </c>
    </row>
    <row r="10" spans="1:10" x14ac:dyDescent="0.25">
      <c r="A10" t="s">
        <v>39</v>
      </c>
      <c r="B10" s="8">
        <v>42125</v>
      </c>
      <c r="C10" s="8">
        <v>42491</v>
      </c>
    </row>
    <row r="11" spans="1:10" x14ac:dyDescent="0.25">
      <c r="A11" t="s">
        <v>40</v>
      </c>
      <c r="B11" s="9">
        <v>8.6999999999999994E-2</v>
      </c>
      <c r="C11" s="9">
        <f>B11</f>
        <v>8.6999999999999994E-2</v>
      </c>
      <c r="J11" s="10"/>
    </row>
    <row r="12" spans="1:10" x14ac:dyDescent="0.25">
      <c r="A12" t="s">
        <v>41</v>
      </c>
      <c r="B12" s="9">
        <v>0.13200000000000001</v>
      </c>
      <c r="C12" s="9">
        <f>B12</f>
        <v>0.13200000000000001</v>
      </c>
      <c r="J12" s="11"/>
    </row>
    <row r="13" spans="1:10" x14ac:dyDescent="0.25">
      <c r="A13" t="s">
        <v>42</v>
      </c>
      <c r="B13" s="9">
        <v>0.18</v>
      </c>
      <c r="C13" s="9">
        <f>B13</f>
        <v>0.18</v>
      </c>
    </row>
    <row r="15" spans="1:10" x14ac:dyDescent="0.25">
      <c r="A15" s="12" t="s">
        <v>43</v>
      </c>
      <c r="B15" s="13">
        <v>3.5999999999999999E-3</v>
      </c>
    </row>
    <row r="16" spans="1:10" x14ac:dyDescent="0.25">
      <c r="A16" s="14" t="s">
        <v>178</v>
      </c>
      <c r="B16" s="15">
        <v>1.1000000000000001E-3</v>
      </c>
    </row>
    <row r="17" spans="1:4" x14ac:dyDescent="0.25">
      <c r="A17" s="14" t="s">
        <v>44</v>
      </c>
      <c r="B17" s="15">
        <v>1.2999999999999999E-3</v>
      </c>
    </row>
    <row r="18" spans="1:4" x14ac:dyDescent="0.25">
      <c r="A18" s="16" t="s">
        <v>45</v>
      </c>
      <c r="B18" s="17">
        <v>0.25</v>
      </c>
    </row>
    <row r="21" spans="1:4" x14ac:dyDescent="0.25">
      <c r="A21" s="18" t="s">
        <v>46</v>
      </c>
      <c r="B21" s="19"/>
    </row>
    <row r="22" spans="1:4" x14ac:dyDescent="0.25">
      <c r="A22" s="14" t="s">
        <v>47</v>
      </c>
      <c r="B22" s="20">
        <v>1.9E-2</v>
      </c>
    </row>
    <row r="23" spans="1:4" x14ac:dyDescent="0.25">
      <c r="A23" s="14" t="s">
        <v>48</v>
      </c>
      <c r="B23" s="20">
        <v>0</v>
      </c>
    </row>
    <row r="24" spans="1:4" x14ac:dyDescent="0.25">
      <c r="A24" s="14" t="s">
        <v>49</v>
      </c>
      <c r="B24" s="20">
        <v>1.5E-3</v>
      </c>
    </row>
    <row r="25" spans="1:4" x14ac:dyDescent="0.25">
      <c r="A25" s="21" t="s">
        <v>50</v>
      </c>
      <c r="B25" s="22">
        <f>B22-B23-B24</f>
        <v>1.7499999999999998E-2</v>
      </c>
    </row>
    <row r="27" spans="1:4" x14ac:dyDescent="0.25">
      <c r="A27" s="18" t="s">
        <v>51</v>
      </c>
      <c r="B27" s="23"/>
      <c r="C27" t="s">
        <v>39</v>
      </c>
      <c r="D27" t="s">
        <v>52</v>
      </c>
    </row>
    <row r="28" spans="1:4" x14ac:dyDescent="0.25">
      <c r="A28" s="14" t="s">
        <v>53</v>
      </c>
      <c r="B28" s="24">
        <f>488/751</f>
        <v>0.64980026631158461</v>
      </c>
      <c r="C28" s="9">
        <v>0.08</v>
      </c>
      <c r="D28" s="25">
        <f>TOU_OFF*C11</f>
        <v>5.6532623169107857E-2</v>
      </c>
    </row>
    <row r="29" spans="1:4" x14ac:dyDescent="0.25">
      <c r="A29" s="14" t="s">
        <v>41</v>
      </c>
      <c r="B29" s="24">
        <f>128/751</f>
        <v>0.17043941411451399</v>
      </c>
      <c r="C29" s="9">
        <v>0.122</v>
      </c>
      <c r="D29" s="25">
        <f>TOU_MID*C12</f>
        <v>2.2498002663115847E-2</v>
      </c>
    </row>
    <row r="30" spans="1:4" x14ac:dyDescent="0.25">
      <c r="A30" s="14" t="s">
        <v>42</v>
      </c>
      <c r="B30" s="24">
        <f>135/751</f>
        <v>0.17976031957390146</v>
      </c>
      <c r="C30" s="9">
        <v>0.161</v>
      </c>
      <c r="D30" s="25">
        <f>TOU_ON*C13</f>
        <v>3.2356857523302258E-2</v>
      </c>
    </row>
    <row r="31" spans="1:4" x14ac:dyDescent="0.25">
      <c r="A31" s="21"/>
      <c r="B31" s="26">
        <f>SUM(B28:B30)</f>
        <v>1</v>
      </c>
      <c r="D31" s="25">
        <f>SUM(D28:D30)</f>
        <v>0.11138748335552595</v>
      </c>
    </row>
    <row r="34" spans="1:1" x14ac:dyDescent="0.25">
      <c r="A34" s="27" t="s">
        <v>54</v>
      </c>
    </row>
    <row r="35" spans="1:1" x14ac:dyDescent="0.25">
      <c r="A35" s="28" t="s">
        <v>55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L70"/>
  <sheetViews>
    <sheetView zoomScale="110" zoomScaleNormal="110" workbookViewId="0">
      <pane xSplit="2" ySplit="6" topLeftCell="C40" activePane="bottomRight" state="frozen"/>
      <selection activeCell="D27" sqref="D27"/>
      <selection pane="topRight" activeCell="D27" sqref="D27"/>
      <selection pane="bottomLeft" activeCell="D27" sqref="D27"/>
      <selection pane="bottomRight" activeCell="B59" sqref="B59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</cols>
  <sheetData>
    <row r="1" spans="1:1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ht="19.5" thickBot="1" x14ac:dyDescent="0.35">
      <c r="A3" s="123" t="s">
        <v>135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 thickBot="1" x14ac:dyDescent="0.3"/>
    <row r="5" spans="1:12" ht="15" customHeight="1" x14ac:dyDescent="0.25">
      <c r="A5" s="333" t="s">
        <v>82</v>
      </c>
      <c r="B5" s="335" t="s">
        <v>0</v>
      </c>
      <c r="C5" s="331" t="s">
        <v>160</v>
      </c>
      <c r="D5" s="332"/>
      <c r="E5" s="329" t="s">
        <v>159</v>
      </c>
      <c r="F5" s="329"/>
      <c r="G5" s="330"/>
      <c r="H5" s="331" t="s">
        <v>161</v>
      </c>
      <c r="I5" s="332"/>
      <c r="J5" s="329" t="s">
        <v>159</v>
      </c>
      <c r="K5" s="329"/>
      <c r="L5" s="330"/>
    </row>
    <row r="6" spans="1:12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</row>
    <row r="7" spans="1:12" x14ac:dyDescent="0.25">
      <c r="A7" s="99">
        <v>1</v>
      </c>
      <c r="B7" s="48" t="s">
        <v>69</v>
      </c>
      <c r="C7" s="49"/>
      <c r="D7" s="164">
        <f>33167215.0041416/12</f>
        <v>2763934.5836784667</v>
      </c>
      <c r="E7" s="66"/>
      <c r="F7" s="44">
        <f>D7</f>
        <v>2763934.5836784667</v>
      </c>
      <c r="G7" s="48"/>
      <c r="H7" s="49"/>
      <c r="I7" s="164">
        <f>31573402.0029866/12</f>
        <v>2631116.8335822164</v>
      </c>
      <c r="J7" s="66"/>
      <c r="K7" s="44">
        <f>I7</f>
        <v>2631116.8335822164</v>
      </c>
      <c r="L7" s="48"/>
    </row>
    <row r="8" spans="1:12" x14ac:dyDescent="0.25">
      <c r="A8" s="99">
        <f>A7+1</f>
        <v>2</v>
      </c>
      <c r="B8" s="48" t="s">
        <v>70</v>
      </c>
      <c r="C8" s="49"/>
      <c r="D8" s="164">
        <v>10200</v>
      </c>
      <c r="E8" s="66"/>
      <c r="F8" s="44">
        <f>D8</f>
        <v>10200</v>
      </c>
      <c r="G8" s="48"/>
      <c r="H8" s="49"/>
      <c r="I8" s="164">
        <f>65619/12+32</f>
        <v>5500.25</v>
      </c>
      <c r="J8" s="66"/>
      <c r="K8" s="44">
        <f>I8</f>
        <v>5500.25</v>
      </c>
      <c r="L8" s="48"/>
    </row>
    <row r="9" spans="1:12" x14ac:dyDescent="0.25">
      <c r="A9" s="99">
        <f t="shared" ref="A9:A50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</row>
    <row r="10" spans="1:12" x14ac:dyDescent="0.25">
      <c r="A10" s="99">
        <f t="shared" si="0"/>
        <v>4</v>
      </c>
      <c r="B10" s="48" t="s">
        <v>71</v>
      </c>
      <c r="C10" s="49"/>
      <c r="D10" s="43">
        <f>D7*D9</f>
        <v>2883336.5576933762</v>
      </c>
      <c r="E10" s="66"/>
      <c r="F10" s="44">
        <f>F7*F9</f>
        <v>2883336.5576933762</v>
      </c>
      <c r="G10" s="48"/>
      <c r="H10" s="49"/>
      <c r="I10" s="43">
        <f>I7*I9</f>
        <v>2744781.0807929677</v>
      </c>
      <c r="J10" s="66"/>
      <c r="K10" s="44">
        <f>K7*K9</f>
        <v>2744781.0807929677</v>
      </c>
      <c r="L10" s="48"/>
    </row>
    <row r="11" spans="1:1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</row>
    <row r="12" spans="1:1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156252.47228315976</v>
      </c>
      <c r="E12" s="68">
        <f>'General Input'!$B$11</f>
        <v>8.6999999999999994E-2</v>
      </c>
      <c r="F12" s="2">
        <f>F$7*E12*TOU_OFF</f>
        <v>156252.47228315976</v>
      </c>
      <c r="G12" s="48"/>
      <c r="H12" s="47">
        <f>'General Input'!$B$11</f>
        <v>8.6999999999999994E-2</v>
      </c>
      <c r="I12" s="32">
        <f>I$7*H12*TOU_OFF</f>
        <v>148743.9364667997</v>
      </c>
      <c r="J12" s="68">
        <f>'General Input'!$B$11</f>
        <v>8.6999999999999994E-2</v>
      </c>
      <c r="K12" s="2">
        <f>K$7*J12*TOU_OFF</f>
        <v>148743.9364667997</v>
      </c>
      <c r="L12" s="48"/>
    </row>
    <row r="13" spans="1:1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62183.007624276135</v>
      </c>
      <c r="E13" s="68">
        <f>'General Input'!$B$12</f>
        <v>0.13200000000000001</v>
      </c>
      <c r="F13" s="2">
        <f>F$7*E13*TOU_MID</f>
        <v>62183.007624276135</v>
      </c>
      <c r="G13" s="48"/>
      <c r="H13" s="47">
        <f>'General Input'!$B$12</f>
        <v>0.13200000000000001</v>
      </c>
      <c r="I13" s="32">
        <f>I$7*H13*TOU_MID</f>
        <v>59194.873528901648</v>
      </c>
      <c r="J13" s="68">
        <f>'General Input'!$B$12</f>
        <v>0.13200000000000001</v>
      </c>
      <c r="K13" s="2">
        <f>K$7*J13*TOU_MID</f>
        <v>59194.873528901648</v>
      </c>
      <c r="L13" s="48"/>
    </row>
    <row r="14" spans="1:1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89432.2375278119</v>
      </c>
      <c r="E14" s="69">
        <f>'General Input'!$B$13</f>
        <v>0.18</v>
      </c>
      <c r="F14" s="40">
        <f>F$7*E14*TOU_ON</f>
        <v>89432.2375278119</v>
      </c>
      <c r="G14" s="85"/>
      <c r="H14" s="84">
        <f>'General Input'!$B$13</f>
        <v>0.18</v>
      </c>
      <c r="I14" s="39">
        <f>I$7*H14*TOU_ON</f>
        <v>85134.672511381956</v>
      </c>
      <c r="J14" s="69">
        <f>'General Input'!$B$13</f>
        <v>0.18</v>
      </c>
      <c r="K14" s="40">
        <f>K$7*J14*TOU_ON</f>
        <v>85134.672511381956</v>
      </c>
      <c r="L14" s="85"/>
    </row>
    <row r="15" spans="1:12" x14ac:dyDescent="0.25">
      <c r="A15" s="102">
        <f t="shared" si="0"/>
        <v>9</v>
      </c>
      <c r="B15" s="103" t="s">
        <v>23</v>
      </c>
      <c r="C15" s="86"/>
      <c r="D15" s="56">
        <f>SUM(D12:D14)</f>
        <v>307867.71743524779</v>
      </c>
      <c r="E15" s="70"/>
      <c r="F15" s="55">
        <f>SUM(F12:F14)</f>
        <v>307867.71743524779</v>
      </c>
      <c r="G15" s="87">
        <f>D15-F15</f>
        <v>0</v>
      </c>
      <c r="H15" s="86"/>
      <c r="I15" s="56">
        <f>SUM(I12:I14)</f>
        <v>293073.48250708333</v>
      </c>
      <c r="J15" s="70"/>
      <c r="K15" s="55">
        <f>SUM(K12:K14)</f>
        <v>293073.48250708333</v>
      </c>
      <c r="L15" s="87">
        <f>I15-K15</f>
        <v>0</v>
      </c>
    </row>
    <row r="16" spans="1:1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</row>
    <row r="17" spans="1:1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</row>
    <row r="18" spans="1:12" x14ac:dyDescent="0.25">
      <c r="A18" s="99">
        <f t="shared" si="0"/>
        <v>12</v>
      </c>
      <c r="B18" s="48" t="s">
        <v>5</v>
      </c>
      <c r="C18" s="35">
        <f>Rates!$E$3</f>
        <v>1484.36</v>
      </c>
      <c r="D18" s="32">
        <f>C18</f>
        <v>1484.36</v>
      </c>
      <c r="E18" s="73">
        <f>Rates!$M$3</f>
        <v>1510.34</v>
      </c>
      <c r="F18" s="2">
        <f>E18</f>
        <v>1510.34</v>
      </c>
      <c r="G18" s="48"/>
      <c r="H18" s="35">
        <f>Rates!$E$3</f>
        <v>1484.36</v>
      </c>
      <c r="I18" s="32">
        <f>H18</f>
        <v>1484.36</v>
      </c>
      <c r="J18" s="73">
        <f>Rates!$M$3</f>
        <v>1510.34</v>
      </c>
      <c r="K18" s="2">
        <f>J18</f>
        <v>1510.34</v>
      </c>
      <c r="L18" s="48"/>
    </row>
    <row r="19" spans="1:12" x14ac:dyDescent="0.25">
      <c r="A19" s="99">
        <f t="shared" si="0"/>
        <v>13</v>
      </c>
      <c r="B19" s="48" t="s">
        <v>140</v>
      </c>
      <c r="C19" s="35">
        <f>Rates!$E$4</f>
        <v>0</v>
      </c>
      <c r="D19" s="32">
        <f t="shared" ref="D19:D20" si="1">C19</f>
        <v>0</v>
      </c>
      <c r="E19" s="73">
        <f>Rates!$M$4</f>
        <v>0</v>
      </c>
      <c r="F19" s="2">
        <f t="shared" ref="F19:F20" si="2">E19</f>
        <v>0</v>
      </c>
      <c r="G19" s="48"/>
      <c r="H19" s="35">
        <f>Rates!$E$4</f>
        <v>0</v>
      </c>
      <c r="I19" s="32">
        <f t="shared" ref="I19:I20" si="3">H19</f>
        <v>0</v>
      </c>
      <c r="J19" s="73">
        <f>Rates!$M$4</f>
        <v>0</v>
      </c>
      <c r="K19" s="2">
        <f t="shared" ref="K19:K20" si="4">J19</f>
        <v>0</v>
      </c>
      <c r="L19" s="48"/>
    </row>
    <row r="20" spans="1:12" x14ac:dyDescent="0.25">
      <c r="A20" s="99">
        <f t="shared" si="0"/>
        <v>14</v>
      </c>
      <c r="B20" s="48" t="s">
        <v>73</v>
      </c>
      <c r="C20" s="35">
        <f>Rates!$E$5</f>
        <v>0</v>
      </c>
      <c r="D20" s="32">
        <f t="shared" si="1"/>
        <v>0</v>
      </c>
      <c r="E20" s="73">
        <f>Rates!$M$5</f>
        <v>0</v>
      </c>
      <c r="F20" s="2">
        <f t="shared" si="2"/>
        <v>0</v>
      </c>
      <c r="G20" s="48"/>
      <c r="H20" s="35">
        <f>Rates!$E$5</f>
        <v>0</v>
      </c>
      <c r="I20" s="32">
        <f t="shared" si="3"/>
        <v>0</v>
      </c>
      <c r="J20" s="73">
        <f>Rates!$M$5</f>
        <v>0</v>
      </c>
      <c r="K20" s="2">
        <f t="shared" si="4"/>
        <v>0</v>
      </c>
      <c r="L20" s="48"/>
    </row>
    <row r="21" spans="1:1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13299.885393202672</v>
      </c>
      <c r="E21" s="74">
        <f>F15/F7</f>
        <v>0.11138748335552597</v>
      </c>
      <c r="F21" s="2">
        <f>(F10-F7)*E21</f>
        <v>13299.885393202672</v>
      </c>
      <c r="G21" s="48"/>
      <c r="H21" s="37">
        <f>I15/I7</f>
        <v>0.11138748335552598</v>
      </c>
      <c r="I21" s="32">
        <f>(I10-I7)*H21</f>
        <v>12660.774444305949</v>
      </c>
      <c r="J21" s="74">
        <f>K15/K7</f>
        <v>0.11138748335552598</v>
      </c>
      <c r="K21" s="2">
        <f>(K10-K7)*J21</f>
        <v>12660.774444305949</v>
      </c>
      <c r="L21" s="48"/>
    </row>
    <row r="22" spans="1:12" x14ac:dyDescent="0.25">
      <c r="A22" s="99">
        <f t="shared" si="0"/>
        <v>16</v>
      </c>
      <c r="B22" s="48" t="s">
        <v>68</v>
      </c>
      <c r="C22" s="37">
        <f>Rates!$E$7</f>
        <v>2.2667999999999999</v>
      </c>
      <c r="D22" s="32">
        <f>C22*D$8</f>
        <v>23121.360000000001</v>
      </c>
      <c r="E22" s="74">
        <f>Rates!$M$7</f>
        <v>2.3065000000000002</v>
      </c>
      <c r="F22" s="2">
        <f>E22*F$8</f>
        <v>23526.300000000003</v>
      </c>
      <c r="G22" s="48"/>
      <c r="H22" s="37">
        <f>Rates!$E$7</f>
        <v>2.2667999999999999</v>
      </c>
      <c r="I22" s="32">
        <f>H22*I$8</f>
        <v>12467.966699999999</v>
      </c>
      <c r="J22" s="74">
        <f>Rates!$M$7</f>
        <v>2.3065000000000002</v>
      </c>
      <c r="K22" s="2">
        <f>J22*K$8</f>
        <v>12686.326625000002</v>
      </c>
      <c r="L22" s="48"/>
    </row>
    <row r="23" spans="1:12" x14ac:dyDescent="0.25">
      <c r="A23" s="99">
        <f t="shared" si="0"/>
        <v>17</v>
      </c>
      <c r="B23" s="48" t="s">
        <v>112</v>
      </c>
      <c r="C23" s="37">
        <v>-0.6</v>
      </c>
      <c r="D23" s="32">
        <f>C23*D$8</f>
        <v>-6120</v>
      </c>
      <c r="E23" s="74">
        <v>-0.6</v>
      </c>
      <c r="F23" s="2">
        <f>E23*F$8</f>
        <v>-6120</v>
      </c>
      <c r="G23" s="48"/>
      <c r="H23" s="37">
        <v>-0.6</v>
      </c>
      <c r="I23" s="32">
        <f>H23*I$8</f>
        <v>-3300.15</v>
      </c>
      <c r="J23" s="74">
        <v>-0.6</v>
      </c>
      <c r="K23" s="2">
        <f>J23*K$8</f>
        <v>-3300.15</v>
      </c>
      <c r="L23" s="48"/>
    </row>
    <row r="24" spans="1:12" x14ac:dyDescent="0.25">
      <c r="A24" s="99">
        <f t="shared" si="0"/>
        <v>18</v>
      </c>
      <c r="B24" s="48" t="s">
        <v>7</v>
      </c>
      <c r="C24" s="37">
        <f>Rates!$E$8</f>
        <v>0.68179999999999996</v>
      </c>
      <c r="D24" s="32">
        <f t="shared" ref="D24:D32" si="5">C24*D$8</f>
        <v>6954.36</v>
      </c>
      <c r="E24" s="74">
        <f>Rates!$M$8</f>
        <v>0.68179999999999996</v>
      </c>
      <c r="F24" s="2">
        <f t="shared" ref="F24:F32" si="6">E24*F$8</f>
        <v>6954.36</v>
      </c>
      <c r="G24" s="48"/>
      <c r="H24" s="37">
        <f>Rates!$E$8</f>
        <v>0.68179999999999996</v>
      </c>
      <c r="I24" s="32">
        <f t="shared" ref="I24:I32" si="7">H24*I$8</f>
        <v>3750.0704499999997</v>
      </c>
      <c r="J24" s="74">
        <f>Rates!$M$8</f>
        <v>0.68179999999999996</v>
      </c>
      <c r="K24" s="2">
        <f t="shared" ref="K24:K32" si="8">J24*K$8</f>
        <v>3750.0704499999997</v>
      </c>
      <c r="L24" s="48"/>
    </row>
    <row r="25" spans="1:12" x14ac:dyDescent="0.25">
      <c r="A25" s="99">
        <f t="shared" si="0"/>
        <v>19</v>
      </c>
      <c r="B25" s="48" t="s">
        <v>8</v>
      </c>
      <c r="C25" s="37">
        <f>Rates!$E$9</f>
        <v>0.24640000000000001</v>
      </c>
      <c r="D25" s="32">
        <f t="shared" si="5"/>
        <v>2513.2800000000002</v>
      </c>
      <c r="E25" s="74">
        <f>Rates!$M$9</f>
        <v>0.24990000000000001</v>
      </c>
      <c r="F25" s="2">
        <f t="shared" si="6"/>
        <v>2548.98</v>
      </c>
      <c r="G25" s="48"/>
      <c r="H25" s="37">
        <f>Rates!$E$9</f>
        <v>0.24640000000000001</v>
      </c>
      <c r="I25" s="32">
        <f t="shared" si="7"/>
        <v>1355.2616</v>
      </c>
      <c r="J25" s="74">
        <f>Rates!$M$9</f>
        <v>0.24990000000000001</v>
      </c>
      <c r="K25" s="2">
        <f t="shared" si="8"/>
        <v>1374.512475</v>
      </c>
      <c r="L25" s="48"/>
    </row>
    <row r="26" spans="1:12" x14ac:dyDescent="0.25">
      <c r="A26" s="99">
        <f t="shared" si="0"/>
        <v>20</v>
      </c>
      <c r="B26" s="48" t="s">
        <v>76</v>
      </c>
      <c r="C26" s="37">
        <v>0</v>
      </c>
      <c r="D26" s="32">
        <f t="shared" si="5"/>
        <v>0</v>
      </c>
      <c r="E26" s="74">
        <v>0</v>
      </c>
      <c r="F26" s="2">
        <f t="shared" si="6"/>
        <v>0</v>
      </c>
      <c r="G26" s="48"/>
      <c r="H26" s="37">
        <v>0</v>
      </c>
      <c r="I26" s="32">
        <f t="shared" si="7"/>
        <v>0</v>
      </c>
      <c r="J26" s="74">
        <v>0</v>
      </c>
      <c r="K26" s="2">
        <f t="shared" si="8"/>
        <v>0</v>
      </c>
      <c r="L26" s="48"/>
    </row>
    <row r="27" spans="1:12" x14ac:dyDescent="0.25">
      <c r="A27" s="99">
        <f t="shared" si="0"/>
        <v>21</v>
      </c>
      <c r="B27" s="48" t="s">
        <v>83</v>
      </c>
      <c r="C27" s="37">
        <v>0</v>
      </c>
      <c r="D27" s="32">
        <f t="shared" si="5"/>
        <v>0</v>
      </c>
      <c r="E27" s="74">
        <v>0</v>
      </c>
      <c r="F27" s="2">
        <f t="shared" si="6"/>
        <v>0</v>
      </c>
      <c r="G27" s="48"/>
      <c r="H27" s="37">
        <v>0</v>
      </c>
      <c r="I27" s="32">
        <f t="shared" si="7"/>
        <v>0</v>
      </c>
      <c r="J27" s="74">
        <v>0</v>
      </c>
      <c r="K27" s="2">
        <f t="shared" si="8"/>
        <v>0</v>
      </c>
      <c r="L27" s="48"/>
    </row>
    <row r="28" spans="1:12" x14ac:dyDescent="0.25">
      <c r="A28" s="99">
        <f t="shared" si="0"/>
        <v>22</v>
      </c>
      <c r="B28" s="48" t="s">
        <v>77</v>
      </c>
      <c r="C28" s="37">
        <f>Rates!$E$10</f>
        <v>0.65959999999999996</v>
      </c>
      <c r="D28" s="32">
        <f t="shared" si="5"/>
        <v>6727.92</v>
      </c>
      <c r="E28" s="74">
        <f>Rates!$M$10</f>
        <v>0</v>
      </c>
      <c r="F28" s="2">
        <f t="shared" si="6"/>
        <v>0</v>
      </c>
      <c r="G28" s="48"/>
      <c r="H28" s="37">
        <f>Rates!$E$10</f>
        <v>0.65959999999999996</v>
      </c>
      <c r="I28" s="32">
        <f t="shared" si="7"/>
        <v>3627.9648999999999</v>
      </c>
      <c r="J28" s="74">
        <f>Rates!$M$10</f>
        <v>0</v>
      </c>
      <c r="K28" s="2">
        <f t="shared" si="8"/>
        <v>0</v>
      </c>
      <c r="L28" s="48"/>
    </row>
    <row r="29" spans="1:12" x14ac:dyDescent="0.25">
      <c r="A29" s="99">
        <f t="shared" si="0"/>
        <v>23</v>
      </c>
      <c r="B29" s="48" t="s">
        <v>158</v>
      </c>
      <c r="C29" s="37">
        <f>Rates!$E$11</f>
        <v>0</v>
      </c>
      <c r="D29" s="32">
        <f t="shared" si="5"/>
        <v>0</v>
      </c>
      <c r="E29" s="74">
        <f>Rates!$M$11</f>
        <v>-0.56289999999999996</v>
      </c>
      <c r="F29" s="2">
        <f t="shared" si="6"/>
        <v>-5741.58</v>
      </c>
      <c r="G29" s="48"/>
      <c r="H29" s="37">
        <f>Rates!$E$11</f>
        <v>0</v>
      </c>
      <c r="I29" s="32">
        <f t="shared" si="7"/>
        <v>0</v>
      </c>
      <c r="J29" s="74">
        <f>Rates!$M$11</f>
        <v>-0.56289999999999996</v>
      </c>
      <c r="K29" s="2">
        <f t="shared" si="8"/>
        <v>-3096.0907249999996</v>
      </c>
      <c r="L29" s="48"/>
    </row>
    <row r="30" spans="1:12" x14ac:dyDescent="0.25">
      <c r="A30" s="99">
        <f t="shared" si="0"/>
        <v>24</v>
      </c>
      <c r="B30" s="48" t="s">
        <v>174</v>
      </c>
      <c r="C30" s="37">
        <f>Rates!$E$12</f>
        <v>0</v>
      </c>
      <c r="D30" s="32">
        <f t="shared" si="5"/>
        <v>0</v>
      </c>
      <c r="E30" s="74">
        <f>Rates!$M$12</f>
        <v>0.05</v>
      </c>
      <c r="F30" s="2">
        <f t="shared" si="6"/>
        <v>510</v>
      </c>
      <c r="G30" s="48"/>
      <c r="H30" s="37">
        <f>Rates!$E$12</f>
        <v>0</v>
      </c>
      <c r="I30" s="32">
        <f t="shared" si="7"/>
        <v>0</v>
      </c>
      <c r="J30" s="307">
        <v>0</v>
      </c>
      <c r="K30" s="2">
        <f t="shared" si="8"/>
        <v>0</v>
      </c>
      <c r="L30" s="48"/>
    </row>
    <row r="31" spans="1:12" x14ac:dyDescent="0.25">
      <c r="A31" s="99">
        <f t="shared" si="0"/>
        <v>25</v>
      </c>
      <c r="B31" s="48" t="s">
        <v>72</v>
      </c>
      <c r="C31" s="37">
        <f>Rates!$E$13</f>
        <v>0.16550000000000001</v>
      </c>
      <c r="D31" s="32">
        <f t="shared" si="5"/>
        <v>1688.1000000000001</v>
      </c>
      <c r="E31" s="74">
        <f>Rates!$M$13</f>
        <v>0</v>
      </c>
      <c r="F31" s="2">
        <f t="shared" si="6"/>
        <v>0</v>
      </c>
      <c r="G31" s="48"/>
      <c r="H31" s="37">
        <f>Rates!$E$13</f>
        <v>0.16550000000000001</v>
      </c>
      <c r="I31" s="32">
        <f t="shared" si="7"/>
        <v>910.29137500000002</v>
      </c>
      <c r="J31" s="74">
        <f>Rates!$M$13</f>
        <v>0</v>
      </c>
      <c r="K31" s="2">
        <f t="shared" si="8"/>
        <v>0</v>
      </c>
      <c r="L31" s="48"/>
    </row>
    <row r="32" spans="1:12" x14ac:dyDescent="0.25">
      <c r="A32" s="99">
        <f t="shared" si="0"/>
        <v>26</v>
      </c>
      <c r="B32" s="48" t="s">
        <v>79</v>
      </c>
      <c r="C32" s="37">
        <f>Rates!$E$14</f>
        <v>-0.93130000000000002</v>
      </c>
      <c r="D32" s="32">
        <f t="shared" si="5"/>
        <v>-9499.26</v>
      </c>
      <c r="E32" s="74">
        <f>Rates!$M$14</f>
        <v>-0.93130000000000002</v>
      </c>
      <c r="F32" s="2">
        <f t="shared" si="6"/>
        <v>-9499.26</v>
      </c>
      <c r="G32" s="48"/>
      <c r="H32" s="37">
        <f>Rates!$E$14</f>
        <v>-0.93130000000000002</v>
      </c>
      <c r="I32" s="32">
        <f t="shared" si="7"/>
        <v>-5122.3828249999997</v>
      </c>
      <c r="J32" s="74">
        <f>Rates!$M$14</f>
        <v>-0.93130000000000002</v>
      </c>
      <c r="K32" s="2">
        <f t="shared" si="8"/>
        <v>-5122.3828249999997</v>
      </c>
      <c r="L32" s="48"/>
    </row>
    <row r="33" spans="1:12" x14ac:dyDescent="0.25">
      <c r="A33" s="102">
        <f t="shared" si="0"/>
        <v>27</v>
      </c>
      <c r="B33" s="103" t="s">
        <v>23</v>
      </c>
      <c r="C33" s="86"/>
      <c r="D33" s="56">
        <f>SUM(D18:D32)</f>
        <v>40170.005393202664</v>
      </c>
      <c r="E33" s="70"/>
      <c r="F33" s="55">
        <f>SUM(F18:F32)</f>
        <v>26989.025393202675</v>
      </c>
      <c r="G33" s="87">
        <f>F33-D33</f>
        <v>-13180.979999999989</v>
      </c>
      <c r="H33" s="86"/>
      <c r="I33" s="56">
        <f>SUM(I18:I32)</f>
        <v>27834.156644305942</v>
      </c>
      <c r="J33" s="70"/>
      <c r="K33" s="55">
        <f>SUM(K18:K32)</f>
        <v>20463.400444305949</v>
      </c>
      <c r="L33" s="87">
        <f>K33-I33</f>
        <v>-7370.7561999999925</v>
      </c>
    </row>
    <row r="34" spans="1:12" x14ac:dyDescent="0.25">
      <c r="A34" s="104">
        <f t="shared" si="0"/>
        <v>28</v>
      </c>
      <c r="B34" s="105" t="s">
        <v>88</v>
      </c>
      <c r="C34" s="88"/>
      <c r="D34" s="80"/>
      <c r="E34" s="71"/>
      <c r="F34" s="57"/>
      <c r="G34" s="89">
        <f>G33/D33</f>
        <v>-0.3281299036676355</v>
      </c>
      <c r="H34" s="88"/>
      <c r="I34" s="80"/>
      <c r="J34" s="71"/>
      <c r="K34" s="57"/>
      <c r="L34" s="89">
        <f>L33/I33</f>
        <v>-0.26480975494214715</v>
      </c>
    </row>
    <row r="35" spans="1:12" x14ac:dyDescent="0.25">
      <c r="A35" s="106">
        <f t="shared" si="0"/>
        <v>29</v>
      </c>
      <c r="B35" s="91" t="s">
        <v>26</v>
      </c>
      <c r="C35" s="90"/>
      <c r="D35" s="81"/>
      <c r="E35" s="72"/>
      <c r="F35" s="54"/>
      <c r="G35" s="91"/>
      <c r="H35" s="90"/>
      <c r="I35" s="81"/>
      <c r="J35" s="72"/>
      <c r="K35" s="54"/>
      <c r="L35" s="91"/>
    </row>
    <row r="36" spans="1:12" x14ac:dyDescent="0.25">
      <c r="A36" s="99">
        <f t="shared" si="0"/>
        <v>30</v>
      </c>
      <c r="B36" s="48" t="s">
        <v>58</v>
      </c>
      <c r="C36" s="37">
        <f>Rates!$E$17</f>
        <v>2.8267000000000002</v>
      </c>
      <c r="D36" s="32">
        <f>C36*D$8</f>
        <v>28832.340000000004</v>
      </c>
      <c r="E36" s="74">
        <f>Rates!$M$17</f>
        <v>2.7917999999999998</v>
      </c>
      <c r="F36" s="2">
        <f>E36*F$8</f>
        <v>28476.359999999997</v>
      </c>
      <c r="G36" s="48"/>
      <c r="H36" s="37">
        <f>Rates!$E$17</f>
        <v>2.8267000000000002</v>
      </c>
      <c r="I36" s="32">
        <f>H36*I$8</f>
        <v>15547.556675000002</v>
      </c>
      <c r="J36" s="74">
        <f>Rates!$M$17</f>
        <v>2.7917999999999998</v>
      </c>
      <c r="K36" s="2">
        <f>J36*K$8</f>
        <v>15355.597949999999</v>
      </c>
      <c r="L36" s="48"/>
    </row>
    <row r="37" spans="1:12" x14ac:dyDescent="0.25">
      <c r="A37" s="99">
        <f t="shared" si="0"/>
        <v>31</v>
      </c>
      <c r="B37" s="48" t="s">
        <v>59</v>
      </c>
      <c r="C37" s="37">
        <f>Rates!$E$18</f>
        <v>2.1867000000000001</v>
      </c>
      <c r="D37" s="32">
        <f>C37*D$8</f>
        <v>22304.34</v>
      </c>
      <c r="E37" s="74">
        <f>Rates!$M$18</f>
        <v>2.1667999999999998</v>
      </c>
      <c r="F37" s="2">
        <f>E37*F$8</f>
        <v>22101.359999999997</v>
      </c>
      <c r="G37" s="48"/>
      <c r="H37" s="37">
        <f>Rates!$E$18</f>
        <v>2.1867000000000001</v>
      </c>
      <c r="I37" s="32">
        <f>H37*I$8</f>
        <v>12027.396675</v>
      </c>
      <c r="J37" s="74">
        <f>Rates!$M$18</f>
        <v>2.1667999999999998</v>
      </c>
      <c r="K37" s="2">
        <f>J37*K$8</f>
        <v>11917.941699999999</v>
      </c>
      <c r="L37" s="48"/>
    </row>
    <row r="38" spans="1:12" x14ac:dyDescent="0.25">
      <c r="A38" s="102">
        <f t="shared" si="0"/>
        <v>32</v>
      </c>
      <c r="B38" s="103" t="s">
        <v>23</v>
      </c>
      <c r="C38" s="86"/>
      <c r="D38" s="56">
        <f>SUM(D36:D37)</f>
        <v>51136.680000000008</v>
      </c>
      <c r="E38" s="70"/>
      <c r="F38" s="55">
        <f>SUM(F36:F37)</f>
        <v>50577.719999999994</v>
      </c>
      <c r="G38" s="87">
        <f>F38-D38</f>
        <v>-558.96000000001368</v>
      </c>
      <c r="H38" s="86"/>
      <c r="I38" s="56">
        <f>SUM(I36:I37)</f>
        <v>27574.953350000003</v>
      </c>
      <c r="J38" s="70"/>
      <c r="K38" s="55">
        <f>SUM(K36:K37)</f>
        <v>27273.539649999999</v>
      </c>
      <c r="L38" s="87">
        <f>K38-I38</f>
        <v>-301.41370000000461</v>
      </c>
    </row>
    <row r="39" spans="1:12" x14ac:dyDescent="0.25">
      <c r="A39" s="104">
        <f t="shared" si="0"/>
        <v>33</v>
      </c>
      <c r="B39" s="105" t="s">
        <v>88</v>
      </c>
      <c r="C39" s="88"/>
      <c r="D39" s="80"/>
      <c r="E39" s="71"/>
      <c r="F39" s="57"/>
      <c r="G39" s="89">
        <f>G38/D38</f>
        <v>-1.0930705708700948E-2</v>
      </c>
      <c r="H39" s="88"/>
      <c r="I39" s="80"/>
      <c r="J39" s="71"/>
      <c r="K39" s="57"/>
      <c r="L39" s="89">
        <f>L38/I38</f>
        <v>-1.0930705708700849E-2</v>
      </c>
    </row>
    <row r="40" spans="1:12" x14ac:dyDescent="0.25">
      <c r="A40" s="106">
        <f t="shared" si="0"/>
        <v>34</v>
      </c>
      <c r="B40" s="91" t="s">
        <v>27</v>
      </c>
      <c r="C40" s="90"/>
      <c r="D40" s="81"/>
      <c r="E40" s="72"/>
      <c r="F40" s="54"/>
      <c r="G40" s="91"/>
      <c r="H40" s="90"/>
      <c r="I40" s="81"/>
      <c r="J40" s="72"/>
      <c r="K40" s="54"/>
      <c r="L40" s="91"/>
    </row>
    <row r="41" spans="1:12" x14ac:dyDescent="0.25">
      <c r="A41" s="99">
        <f t="shared" si="0"/>
        <v>35</v>
      </c>
      <c r="B41" s="48" t="s">
        <v>168</v>
      </c>
      <c r="C41" s="37">
        <f>WMSR+RRRP+OESP</f>
        <v>6.0000000000000001E-3</v>
      </c>
      <c r="D41" s="32">
        <f>C41*D10</f>
        <v>17300.019346160258</v>
      </c>
      <c r="E41" s="74">
        <f>WMSR+RRRP+OESP</f>
        <v>6.0000000000000001E-3</v>
      </c>
      <c r="F41" s="2">
        <f>E41*F10</f>
        <v>17300.019346160258</v>
      </c>
      <c r="G41" s="48"/>
      <c r="H41" s="37">
        <f>WMSR+RRRP+OESP</f>
        <v>6.0000000000000001E-3</v>
      </c>
      <c r="I41" s="32">
        <f>H41*I10</f>
        <v>16468.686484757807</v>
      </c>
      <c r="J41" s="74">
        <f>WMSR+RRRP+OESP</f>
        <v>6.0000000000000001E-3</v>
      </c>
      <c r="K41" s="2">
        <f>J41*K10</f>
        <v>16468.686484757807</v>
      </c>
      <c r="L41" s="48"/>
    </row>
    <row r="42" spans="1:12" x14ac:dyDescent="0.25">
      <c r="A42" s="99">
        <f t="shared" si="0"/>
        <v>36</v>
      </c>
      <c r="B42" s="48" t="s">
        <v>57</v>
      </c>
      <c r="C42" s="37">
        <f>SSS</f>
        <v>0.25</v>
      </c>
      <c r="D42" s="32">
        <f>C42</f>
        <v>0.25</v>
      </c>
      <c r="E42" s="74">
        <f>SSS</f>
        <v>0.25</v>
      </c>
      <c r="F42" s="2">
        <f>E42</f>
        <v>0.25</v>
      </c>
      <c r="G42" s="48"/>
      <c r="H42" s="37">
        <f>SSS</f>
        <v>0.25</v>
      </c>
      <c r="I42" s="32">
        <f>H42</f>
        <v>0.25</v>
      </c>
      <c r="J42" s="74">
        <f>SSS</f>
        <v>0.25</v>
      </c>
      <c r="K42" s="2">
        <f>J42</f>
        <v>0.25</v>
      </c>
      <c r="L42" s="48"/>
    </row>
    <row r="43" spans="1:12" x14ac:dyDescent="0.25">
      <c r="A43" s="99">
        <f t="shared" si="0"/>
        <v>37</v>
      </c>
      <c r="B43" s="48" t="s">
        <v>9</v>
      </c>
      <c r="C43" s="37">
        <v>7.0000000000000001E-3</v>
      </c>
      <c r="D43" s="32">
        <f>C43*D7</f>
        <v>19347.542085749268</v>
      </c>
      <c r="E43" s="74">
        <v>7.0000000000000001E-3</v>
      </c>
      <c r="F43" s="2">
        <f>E43*F7</f>
        <v>19347.542085749268</v>
      </c>
      <c r="G43" s="48"/>
      <c r="H43" s="37">
        <v>7.0000000000000001E-3</v>
      </c>
      <c r="I43" s="32">
        <f>H43*I7</f>
        <v>18417.817835075515</v>
      </c>
      <c r="J43" s="74">
        <v>7.0000000000000001E-3</v>
      </c>
      <c r="K43" s="2">
        <f>J43*K7</f>
        <v>18417.817835075515</v>
      </c>
      <c r="L43" s="48"/>
    </row>
    <row r="44" spans="1:12" x14ac:dyDescent="0.25">
      <c r="A44" s="102">
        <f t="shared" si="0"/>
        <v>38</v>
      </c>
      <c r="B44" s="103" t="s">
        <v>10</v>
      </c>
      <c r="C44" s="86"/>
      <c r="D44" s="56">
        <f>SUM(D41:D43)</f>
        <v>36647.811431909526</v>
      </c>
      <c r="E44" s="70"/>
      <c r="F44" s="55">
        <f>SUM(F41:F43)</f>
        <v>36647.811431909526</v>
      </c>
      <c r="G44" s="87">
        <f>F44-D44</f>
        <v>0</v>
      </c>
      <c r="H44" s="86"/>
      <c r="I44" s="56">
        <f>SUM(I41:I43)</f>
        <v>34886.754319833322</v>
      </c>
      <c r="J44" s="70"/>
      <c r="K44" s="55">
        <f>SUM(K41:K43)</f>
        <v>34886.754319833322</v>
      </c>
      <c r="L44" s="87">
        <f>K44-I44</f>
        <v>0</v>
      </c>
    </row>
    <row r="45" spans="1:12" x14ac:dyDescent="0.25">
      <c r="A45" s="104">
        <f t="shared" si="0"/>
        <v>39</v>
      </c>
      <c r="B45" s="105" t="s">
        <v>88</v>
      </c>
      <c r="C45" s="88"/>
      <c r="D45" s="80"/>
      <c r="E45" s="71"/>
      <c r="F45" s="57"/>
      <c r="G45" s="89">
        <f>G44/D44</f>
        <v>0</v>
      </c>
      <c r="H45" s="88"/>
      <c r="I45" s="80"/>
      <c r="J45" s="71"/>
      <c r="K45" s="57"/>
      <c r="L45" s="89">
        <f>L44/I44</f>
        <v>0</v>
      </c>
    </row>
    <row r="46" spans="1:12" hidden="1" x14ac:dyDescent="0.25">
      <c r="A46" s="107">
        <f t="shared" si="0"/>
        <v>40</v>
      </c>
      <c r="B46" s="93" t="s">
        <v>98</v>
      </c>
      <c r="C46" s="92"/>
      <c r="D46" s="82">
        <f>D15+D33+D38+D44</f>
        <v>435822.21426035993</v>
      </c>
      <c r="E46" s="75"/>
      <c r="F46" s="62">
        <f>F15+F33+F38+F44</f>
        <v>422082.27426035993</v>
      </c>
      <c r="G46" s="93"/>
      <c r="H46" s="92"/>
      <c r="I46" s="82">
        <f>I15+I33+I38+I44</f>
        <v>383369.34682122257</v>
      </c>
      <c r="J46" s="75"/>
      <c r="K46" s="62">
        <f>K15+K33+K38+K44</f>
        <v>375697.17692122259</v>
      </c>
      <c r="L46" s="93"/>
    </row>
    <row r="47" spans="1:12" hidden="1" x14ac:dyDescent="0.25">
      <c r="A47" s="108">
        <f t="shared" si="0"/>
        <v>41</v>
      </c>
      <c r="B47" s="94" t="s">
        <v>11</v>
      </c>
      <c r="C47" s="50"/>
      <c r="D47" s="33">
        <f>D46*0.13</f>
        <v>56656.887853846791</v>
      </c>
      <c r="E47" s="76"/>
      <c r="F47" s="59">
        <f>F46*0.13</f>
        <v>54870.695653846793</v>
      </c>
      <c r="G47" s="94"/>
      <c r="H47" s="50"/>
      <c r="I47" s="33">
        <f>I46*0.13</f>
        <v>49838.015086758933</v>
      </c>
      <c r="J47" s="76"/>
      <c r="K47" s="59">
        <f>K46*0.13</f>
        <v>48840.632999758942</v>
      </c>
      <c r="L47" s="94"/>
    </row>
    <row r="48" spans="1:12" hidden="1" x14ac:dyDescent="0.25">
      <c r="A48" s="101">
        <f t="shared" si="0"/>
        <v>42</v>
      </c>
      <c r="B48" s="85" t="s">
        <v>12</v>
      </c>
      <c r="C48" s="51"/>
      <c r="D48" s="39">
        <f>SUM(D46:D47)*-0.1</f>
        <v>-49247.910211420676</v>
      </c>
      <c r="E48" s="77"/>
      <c r="F48" s="40">
        <f>SUM(F46:F47)*-0.1</f>
        <v>-47695.296991420677</v>
      </c>
      <c r="G48" s="85"/>
      <c r="H48" s="51"/>
      <c r="I48" s="39">
        <f>SUM(I46:I47)*-0.1</f>
        <v>-43320.736190798154</v>
      </c>
      <c r="J48" s="77"/>
      <c r="K48" s="40">
        <f>SUM(K46:K47)*-0.1</f>
        <v>-42453.780992098153</v>
      </c>
      <c r="L48" s="85"/>
    </row>
    <row r="49" spans="1:12" hidden="1" x14ac:dyDescent="0.25">
      <c r="A49" s="109">
        <f t="shared" si="0"/>
        <v>43</v>
      </c>
      <c r="B49" s="110" t="s">
        <v>13</v>
      </c>
      <c r="C49" s="95"/>
      <c r="D49" s="64">
        <f>SUM(D46:D48)</f>
        <v>443231.19190278603</v>
      </c>
      <c r="E49" s="78"/>
      <c r="F49" s="63">
        <f>SUM(F46:F48)</f>
        <v>429257.67292278603</v>
      </c>
      <c r="G49" s="96">
        <f>F49-D49</f>
        <v>-13973.518979999993</v>
      </c>
      <c r="H49" s="95"/>
      <c r="I49" s="64">
        <f>SUM(I46:I48)</f>
        <v>389886.62571718334</v>
      </c>
      <c r="J49" s="78"/>
      <c r="K49" s="63">
        <f>SUM(K46:K48)</f>
        <v>382084.02892888337</v>
      </c>
      <c r="L49" s="96">
        <f>K49-I49</f>
        <v>-7802.5967882999685</v>
      </c>
    </row>
    <row r="50" spans="1:12" hidden="1" x14ac:dyDescent="0.25">
      <c r="A50" s="111">
        <f t="shared" si="0"/>
        <v>44</v>
      </c>
      <c r="B50" s="112" t="s">
        <v>88</v>
      </c>
      <c r="C50" s="97"/>
      <c r="D50" s="83"/>
      <c r="E50" s="79"/>
      <c r="F50" s="65"/>
      <c r="G50" s="98">
        <f>G49/D49</f>
        <v>-3.1526479262463117E-2</v>
      </c>
      <c r="H50" s="97"/>
      <c r="I50" s="83"/>
      <c r="J50" s="79"/>
      <c r="K50" s="65"/>
      <c r="L50" s="98">
        <f>L49/I49</f>
        <v>-2.0012476124174186E-2</v>
      </c>
    </row>
    <row r="51" spans="1:12" s="157" customFormat="1" ht="22.5" customHeight="1" x14ac:dyDescent="0.25">
      <c r="A51" s="240">
        <f>A46+1</f>
        <v>41</v>
      </c>
      <c r="B51" s="241" t="s">
        <v>14</v>
      </c>
      <c r="C51" s="242"/>
      <c r="D51" s="243"/>
      <c r="E51" s="244"/>
      <c r="F51" s="245"/>
      <c r="G51" s="241"/>
      <c r="H51" s="242"/>
      <c r="I51" s="243"/>
      <c r="J51" s="244"/>
      <c r="K51" s="245"/>
      <c r="L51" s="241"/>
    </row>
    <row r="52" spans="1:12" x14ac:dyDescent="0.25">
      <c r="A52" s="108">
        <f>A51+1</f>
        <v>42</v>
      </c>
      <c r="B52" s="94" t="s">
        <v>97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</row>
    <row r="53" spans="1:12" x14ac:dyDescent="0.25">
      <c r="A53" s="108">
        <f>A52+1</f>
        <v>43</v>
      </c>
      <c r="B53" s="94" t="s">
        <v>164</v>
      </c>
      <c r="C53" s="162">
        <v>0</v>
      </c>
      <c r="D53" s="33">
        <f>C53*D8</f>
        <v>0</v>
      </c>
      <c r="E53" s="163">
        <v>0</v>
      </c>
      <c r="F53" s="59">
        <f>E53*F8</f>
        <v>0</v>
      </c>
      <c r="G53" s="94"/>
      <c r="H53" s="162">
        <v>0</v>
      </c>
      <c r="I53" s="33">
        <f>H53*I8</f>
        <v>0</v>
      </c>
      <c r="J53" s="163">
        <v>0</v>
      </c>
      <c r="K53" s="59">
        <f>J53*K8</f>
        <v>0</v>
      </c>
      <c r="L53" s="94"/>
    </row>
    <row r="54" spans="1:12" x14ac:dyDescent="0.25">
      <c r="A54" s="108">
        <f t="shared" ref="A54:A60" si="9">A53+1</f>
        <v>44</v>
      </c>
      <c r="B54" s="94" t="s">
        <v>169</v>
      </c>
      <c r="C54" s="37">
        <f>Rates!$E$15</f>
        <v>-8.2699999999999996E-2</v>
      </c>
      <c r="D54" s="32">
        <f>C54*D8</f>
        <v>-843.54</v>
      </c>
      <c r="E54" s="163">
        <f>Rates!$M$15</f>
        <v>0</v>
      </c>
      <c r="F54" s="59">
        <f>E54*F8</f>
        <v>0</v>
      </c>
      <c r="G54" s="48"/>
      <c r="H54" s="37">
        <f>Rates!$E$15</f>
        <v>-8.2699999999999996E-2</v>
      </c>
      <c r="I54" s="32">
        <f>H54*I8</f>
        <v>-454.87067499999995</v>
      </c>
      <c r="J54" s="163">
        <f>Rates!$M$15</f>
        <v>0</v>
      </c>
      <c r="K54" s="59">
        <f>J54*K8</f>
        <v>0</v>
      </c>
      <c r="L54" s="48"/>
    </row>
    <row r="55" spans="1:12" x14ac:dyDescent="0.25">
      <c r="A55" s="289">
        <f t="shared" si="9"/>
        <v>45</v>
      </c>
      <c r="B55" s="295" t="s">
        <v>170</v>
      </c>
      <c r="C55" s="290">
        <f>Rates!$E$16</f>
        <v>0</v>
      </c>
      <c r="D55" s="39">
        <f>C55*D7</f>
        <v>0</v>
      </c>
      <c r="E55" s="163">
        <f>Rates!$M$16</f>
        <v>0</v>
      </c>
      <c r="F55" s="59">
        <f>E55*F7</f>
        <v>0</v>
      </c>
      <c r="G55" s="85"/>
      <c r="H55" s="290">
        <f>Rates!$E$16</f>
        <v>0</v>
      </c>
      <c r="I55" s="39">
        <f>H55*I7</f>
        <v>0</v>
      </c>
      <c r="J55" s="308">
        <v>0</v>
      </c>
      <c r="K55" s="59">
        <f>J55*K7</f>
        <v>0</v>
      </c>
      <c r="L55" s="85"/>
    </row>
    <row r="56" spans="1:12" x14ac:dyDescent="0.25">
      <c r="A56" s="347">
        <f t="shared" si="9"/>
        <v>46</v>
      </c>
      <c r="B56" s="348" t="s">
        <v>15</v>
      </c>
      <c r="C56" s="349"/>
      <c r="D56" s="350">
        <f>D46+SUM(D52:D55)</f>
        <v>434978.67426035996</v>
      </c>
      <c r="E56" s="351"/>
      <c r="F56" s="352">
        <f>F46+SUM(F52:F55)</f>
        <v>422082.27426035993</v>
      </c>
      <c r="G56" s="363">
        <f>F56-D56</f>
        <v>-12896.400000000023</v>
      </c>
      <c r="H56" s="349"/>
      <c r="I56" s="350">
        <f>I46+SUM(I52:I55)</f>
        <v>382914.47614622256</v>
      </c>
      <c r="J56" s="351"/>
      <c r="K56" s="352">
        <f>K46+SUM(K52:K55)</f>
        <v>375697.17692122259</v>
      </c>
      <c r="L56" s="363">
        <f>K56-I56</f>
        <v>-7217.2992249999661</v>
      </c>
    </row>
    <row r="57" spans="1:12" x14ac:dyDescent="0.25">
      <c r="A57" s="357">
        <f t="shared" si="9"/>
        <v>47</v>
      </c>
      <c r="B57" s="358" t="s">
        <v>88</v>
      </c>
      <c r="C57" s="359"/>
      <c r="D57" s="360"/>
      <c r="E57" s="361"/>
      <c r="F57" s="362"/>
      <c r="G57" s="364">
        <f>G56/D56</f>
        <v>-2.9648350052859786E-2</v>
      </c>
      <c r="H57" s="359"/>
      <c r="I57" s="360"/>
      <c r="J57" s="361"/>
      <c r="K57" s="362"/>
      <c r="L57" s="364">
        <f>L56/I56</f>
        <v>-1.8848332133162587E-2</v>
      </c>
    </row>
    <row r="58" spans="1:12" x14ac:dyDescent="0.25">
      <c r="A58" s="108">
        <f t="shared" si="9"/>
        <v>48</v>
      </c>
      <c r="B58" s="94" t="s">
        <v>11</v>
      </c>
      <c r="C58" s="50"/>
      <c r="D58" s="33">
        <f>D56*0.13</f>
        <v>56547.2276538468</v>
      </c>
      <c r="E58" s="76"/>
      <c r="F58" s="59">
        <f>F56*0.13</f>
        <v>54870.695653846793</v>
      </c>
      <c r="G58" s="94"/>
      <c r="H58" s="50"/>
      <c r="I58" s="33">
        <f>I56*0.13</f>
        <v>49778.881899008935</v>
      </c>
      <c r="J58" s="76"/>
      <c r="K58" s="59">
        <f>K56*0.13</f>
        <v>48840.632999758942</v>
      </c>
      <c r="L58" s="94"/>
    </row>
    <row r="59" spans="1:12" x14ac:dyDescent="0.25">
      <c r="A59" s="137">
        <f t="shared" si="9"/>
        <v>49</v>
      </c>
      <c r="B59" s="138" t="s">
        <v>13</v>
      </c>
      <c r="C59" s="139"/>
      <c r="D59" s="140">
        <f>SUM(D56:D58)</f>
        <v>491525.90191420674</v>
      </c>
      <c r="E59" s="141"/>
      <c r="F59" s="142">
        <f>SUM(F56:F58)</f>
        <v>476952.96991420671</v>
      </c>
      <c r="G59" s="143">
        <f>F59-D59</f>
        <v>-14572.93200000003</v>
      </c>
      <c r="H59" s="139"/>
      <c r="I59" s="140">
        <f>SUM(I56:I58)</f>
        <v>432693.35804523149</v>
      </c>
      <c r="J59" s="141"/>
      <c r="K59" s="142">
        <f>SUM(K56:K58)</f>
        <v>424537.80992098153</v>
      </c>
      <c r="L59" s="143">
        <f>K59-I59</f>
        <v>-8155.5481242499663</v>
      </c>
    </row>
    <row r="60" spans="1:12" ht="15.75" thickBot="1" x14ac:dyDescent="0.3">
      <c r="A60" s="144">
        <f t="shared" si="9"/>
        <v>50</v>
      </c>
      <c r="B60" s="145" t="s">
        <v>88</v>
      </c>
      <c r="C60" s="146"/>
      <c r="D60" s="147"/>
      <c r="E60" s="148"/>
      <c r="F60" s="149"/>
      <c r="G60" s="150">
        <f>G59/D59</f>
        <v>-2.9648350052859793E-2</v>
      </c>
      <c r="H60" s="146"/>
      <c r="I60" s="147"/>
      <c r="J60" s="148"/>
      <c r="K60" s="149"/>
      <c r="L60" s="150">
        <f>L59/I59</f>
        <v>-1.8848332133162598E-2</v>
      </c>
    </row>
    <row r="61" spans="1:12" ht="15.75" thickBot="1" x14ac:dyDescent="0.3"/>
    <row r="62" spans="1:12" x14ac:dyDescent="0.25">
      <c r="A62" s="113">
        <f>A60+1</f>
        <v>51</v>
      </c>
      <c r="B62" s="114" t="s">
        <v>90</v>
      </c>
      <c r="C62" s="113" t="s">
        <v>2</v>
      </c>
      <c r="D62" s="158" t="s">
        <v>3</v>
      </c>
      <c r="E62" s="159" t="s">
        <v>2</v>
      </c>
      <c r="F62" s="160" t="s">
        <v>3</v>
      </c>
      <c r="G62" s="161" t="s">
        <v>78</v>
      </c>
      <c r="H62" s="113" t="s">
        <v>2</v>
      </c>
      <c r="I62" s="158" t="s">
        <v>3</v>
      </c>
      <c r="J62" s="159" t="s">
        <v>2</v>
      </c>
      <c r="K62" s="160" t="s">
        <v>3</v>
      </c>
      <c r="L62" s="161" t="s">
        <v>78</v>
      </c>
    </row>
    <row r="63" spans="1:12" x14ac:dyDescent="0.25">
      <c r="A63" s="99">
        <f>A62+1</f>
        <v>52</v>
      </c>
      <c r="B63" s="48" t="s">
        <v>89</v>
      </c>
      <c r="C63" s="49"/>
      <c r="D63" s="32">
        <f>SUM(D18:D19)+D21+D22+D32+D25</f>
        <v>30919.625393202667</v>
      </c>
      <c r="E63" s="66"/>
      <c r="F63" s="2">
        <f>SUM(F18:F19)+F21+F22+F32+F25</f>
        <v>31386.245393202673</v>
      </c>
      <c r="G63" s="36">
        <f>F63-D63</f>
        <v>466.62000000000626</v>
      </c>
      <c r="H63" s="49"/>
      <c r="I63" s="32">
        <f>SUM(I18:I19)+I21+I22+I32+I25</f>
        <v>22845.979919305948</v>
      </c>
      <c r="J63" s="66"/>
      <c r="K63" s="2">
        <f>SUM(K18:K19)+K21+K22+K32+K25</f>
        <v>23109.57071930595</v>
      </c>
      <c r="L63" s="36">
        <f>K63-I63</f>
        <v>263.59080000000176</v>
      </c>
    </row>
    <row r="64" spans="1:12" x14ac:dyDescent="0.25">
      <c r="A64" s="124">
        <f t="shared" ref="A64:A66" si="10">A63+1</f>
        <v>53</v>
      </c>
      <c r="B64" s="125" t="s">
        <v>88</v>
      </c>
      <c r="C64" s="126"/>
      <c r="D64" s="127"/>
      <c r="E64" s="128"/>
      <c r="F64" s="53"/>
      <c r="G64" s="129">
        <f>G63/SUM(D63:D66)</f>
        <v>1.0080361754905431E-2</v>
      </c>
      <c r="H64" s="126"/>
      <c r="I64" s="127"/>
      <c r="J64" s="128"/>
      <c r="K64" s="53"/>
      <c r="L64" s="129">
        <f>L63/SUM(I63:I66)</f>
        <v>8.466249241115156E-3</v>
      </c>
    </row>
    <row r="65" spans="1:12" x14ac:dyDescent="0.25">
      <c r="A65" s="99">
        <f t="shared" si="10"/>
        <v>54</v>
      </c>
      <c r="B65" s="48" t="s">
        <v>91</v>
      </c>
      <c r="C65" s="49"/>
      <c r="D65" s="32">
        <f>D20+SUM(D26:D31)+D24</f>
        <v>15370.380000000001</v>
      </c>
      <c r="E65" s="66"/>
      <c r="F65" s="2">
        <f>F20+SUM(F26:F31)+F24</f>
        <v>1722.7799999999997</v>
      </c>
      <c r="G65" s="36">
        <f>F65-D65</f>
        <v>-13647.600000000002</v>
      </c>
      <c r="H65" s="49"/>
      <c r="I65" s="32">
        <f>I20+SUM(I26:I31)+I24</f>
        <v>8288.326724999999</v>
      </c>
      <c r="J65" s="66"/>
      <c r="K65" s="2">
        <f>K20+SUM(K26:K31)+K24</f>
        <v>653.97972500000014</v>
      </c>
      <c r="L65" s="36">
        <f>K65-I65</f>
        <v>-7634.3469999999988</v>
      </c>
    </row>
    <row r="66" spans="1:12" ht="15.75" thickBot="1" x14ac:dyDescent="0.3">
      <c r="A66" s="130">
        <f t="shared" si="10"/>
        <v>55</v>
      </c>
      <c r="B66" s="131" t="s">
        <v>88</v>
      </c>
      <c r="C66" s="132"/>
      <c r="D66" s="133"/>
      <c r="E66" s="134"/>
      <c r="F66" s="135"/>
      <c r="G66" s="136">
        <f>G65/SUM(D63:D66)</f>
        <v>-0.2948282222927554</v>
      </c>
      <c r="H66" s="132"/>
      <c r="I66" s="133"/>
      <c r="J66" s="134"/>
      <c r="K66" s="135"/>
      <c r="L66" s="136">
        <f>L65/SUM(I63:I66)</f>
        <v>-0.24520690591310212</v>
      </c>
    </row>
    <row r="68" spans="1:12" x14ac:dyDescent="0.25">
      <c r="F68" s="25"/>
      <c r="K68" s="25"/>
    </row>
    <row r="69" spans="1:12" x14ac:dyDescent="0.25">
      <c r="F69" s="25"/>
      <c r="K69" s="25"/>
    </row>
    <row r="70" spans="1:12" x14ac:dyDescent="0.25">
      <c r="K70" s="25"/>
    </row>
  </sheetData>
  <mergeCells count="6">
    <mergeCell ref="J5:L5"/>
    <mergeCell ref="A5:A6"/>
    <mergeCell ref="B5:B6"/>
    <mergeCell ref="C5:D5"/>
    <mergeCell ref="E5:G5"/>
    <mergeCell ref="H5:I5"/>
  </mergeCells>
  <pageMargins left="0.25" right="0.25" top="0.25" bottom="0.4" header="0.3" footer="0.3"/>
  <pageSetup scale="62" orientation="landscape" cellComments="asDisplayed" r:id="rId1"/>
  <headerFooter>
    <oddFooter>&amp;R&amp;8&amp;P/&amp;N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64"/>
  <sheetViews>
    <sheetView zoomScale="110" zoomScaleNormal="110" workbookViewId="0">
      <pane xSplit="2" ySplit="6" topLeftCell="C67" activePane="bottomRight" state="frozen"/>
      <selection activeCell="D27" sqref="D27"/>
      <selection pane="topRight" activeCell="D27" sqref="D27"/>
      <selection pane="bottomLeft" activeCell="D27" sqref="D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33" t="s">
        <v>82</v>
      </c>
      <c r="B5" s="335" t="s">
        <v>0</v>
      </c>
      <c r="C5" s="331" t="s">
        <v>85</v>
      </c>
      <c r="D5" s="332"/>
      <c r="E5" s="329" t="s">
        <v>86</v>
      </c>
      <c r="F5" s="329"/>
      <c r="G5" s="330"/>
      <c r="H5" s="331" t="s">
        <v>87</v>
      </c>
      <c r="I5" s="332"/>
      <c r="J5" s="329" t="s">
        <v>86</v>
      </c>
      <c r="K5" s="329"/>
      <c r="L5" s="330"/>
      <c r="M5" s="331" t="s">
        <v>94</v>
      </c>
      <c r="N5" s="332"/>
      <c r="O5" s="329" t="s">
        <v>86</v>
      </c>
      <c r="P5" s="329"/>
      <c r="Q5" s="330"/>
      <c r="R5" s="331" t="s">
        <v>93</v>
      </c>
      <c r="S5" s="332"/>
      <c r="T5" s="329" t="s">
        <v>86</v>
      </c>
      <c r="U5" s="329"/>
      <c r="V5" s="330"/>
    </row>
    <row r="6" spans="1:22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0</v>
      </c>
      <c r="E8" s="66"/>
      <c r="F8" s="44">
        <f>D8</f>
        <v>0</v>
      </c>
      <c r="G8" s="48"/>
      <c r="H8" s="49"/>
      <c r="I8" s="164">
        <v>0</v>
      </c>
      <c r="J8" s="66"/>
      <c r="K8" s="44">
        <f>I8</f>
        <v>0</v>
      </c>
      <c r="L8" s="48"/>
      <c r="M8" s="49"/>
      <c r="N8" s="164"/>
      <c r="O8" s="66"/>
      <c r="P8" s="44">
        <f>N8</f>
        <v>0</v>
      </c>
      <c r="Q8" s="48"/>
      <c r="R8" s="49"/>
      <c r="S8" s="164"/>
      <c r="T8" s="66"/>
      <c r="U8" s="44">
        <f>S8</f>
        <v>0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Rates!$F$3</f>
        <v>8.0299999999999994</v>
      </c>
      <c r="D18" s="32">
        <f>C18</f>
        <v>8.0299999999999994</v>
      </c>
      <c r="E18" s="73">
        <f>Rates!$N$3</f>
        <v>8.17</v>
      </c>
      <c r="F18" s="2">
        <f>E18</f>
        <v>8.17</v>
      </c>
      <c r="G18" s="48"/>
      <c r="H18" s="35">
        <f>Rates!$F$3</f>
        <v>8.0299999999999994</v>
      </c>
      <c r="I18" s="32">
        <f>H18</f>
        <v>8.0299999999999994</v>
      </c>
      <c r="J18" s="73">
        <f>Rates!$N$3</f>
        <v>8.17</v>
      </c>
      <c r="K18" s="2">
        <f>J18</f>
        <v>8.17</v>
      </c>
      <c r="L18" s="48"/>
      <c r="M18" s="35">
        <f>Rates!$F$3</f>
        <v>8.0299999999999994</v>
      </c>
      <c r="N18" s="32">
        <f>M18</f>
        <v>8.0299999999999994</v>
      </c>
      <c r="O18" s="73">
        <f>Rates!$N$3</f>
        <v>8.17</v>
      </c>
      <c r="P18" s="2">
        <f>O18</f>
        <v>8.17</v>
      </c>
      <c r="Q18" s="48"/>
      <c r="R18" s="35">
        <f>Rates!$F$3</f>
        <v>8.0299999999999994</v>
      </c>
      <c r="S18" s="32">
        <f>R18</f>
        <v>8.0299999999999994</v>
      </c>
      <c r="T18" s="73">
        <f>Rates!$N$3</f>
        <v>8.17</v>
      </c>
      <c r="U18" s="2">
        <f>T18</f>
        <v>8.17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Rates!$F$4</f>
        <v>0</v>
      </c>
      <c r="D19" s="32">
        <f t="shared" ref="D19:D20" si="1">C19</f>
        <v>0</v>
      </c>
      <c r="E19" s="73">
        <f>Rates!$N$4</f>
        <v>0</v>
      </c>
      <c r="F19" s="2">
        <f t="shared" ref="F19:F20" si="2">E19</f>
        <v>0</v>
      </c>
      <c r="G19" s="48"/>
      <c r="H19" s="35">
        <f>Rates!$F$4</f>
        <v>0</v>
      </c>
      <c r="I19" s="32">
        <f t="shared" ref="I19:I20" si="3">H19</f>
        <v>0</v>
      </c>
      <c r="J19" s="73">
        <f>Rates!$N$4</f>
        <v>0</v>
      </c>
      <c r="K19" s="2">
        <f t="shared" ref="K19:K20" si="4">J19</f>
        <v>0</v>
      </c>
      <c r="L19" s="48"/>
      <c r="M19" s="35">
        <f>Rates!$F$4</f>
        <v>0</v>
      </c>
      <c r="N19" s="32">
        <f t="shared" ref="N19:N20" si="5">M19</f>
        <v>0</v>
      </c>
      <c r="O19" s="73">
        <f>Rates!$N$4</f>
        <v>0</v>
      </c>
      <c r="P19" s="2">
        <f t="shared" ref="P19:P20" si="6">O19</f>
        <v>0</v>
      </c>
      <c r="Q19" s="48"/>
      <c r="R19" s="35">
        <f>Rates!$F$4</f>
        <v>0</v>
      </c>
      <c r="S19" s="32">
        <f t="shared" ref="S19:S20" si="7">R19</f>
        <v>0</v>
      </c>
      <c r="T19" s="73">
        <f>Rates!$N$4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Rates!$F$5</f>
        <v>0</v>
      </c>
      <c r="D20" s="32">
        <f t="shared" si="1"/>
        <v>0</v>
      </c>
      <c r="E20" s="73">
        <f>Rates!$N$5</f>
        <v>0</v>
      </c>
      <c r="F20" s="2">
        <f t="shared" si="2"/>
        <v>0</v>
      </c>
      <c r="G20" s="48"/>
      <c r="H20" s="35">
        <f>Rates!$F$5</f>
        <v>0</v>
      </c>
      <c r="I20" s="32">
        <f t="shared" si="3"/>
        <v>0</v>
      </c>
      <c r="J20" s="73">
        <f>Rates!$N$5</f>
        <v>0</v>
      </c>
      <c r="K20" s="2">
        <f t="shared" si="4"/>
        <v>0</v>
      </c>
      <c r="L20" s="48"/>
      <c r="M20" s="35">
        <f>Rates!$F$5</f>
        <v>0</v>
      </c>
      <c r="N20" s="32">
        <f t="shared" si="5"/>
        <v>0</v>
      </c>
      <c r="O20" s="73">
        <f>Rates!$N$5</f>
        <v>0</v>
      </c>
      <c r="P20" s="2">
        <f t="shared" si="6"/>
        <v>0</v>
      </c>
      <c r="Q20" s="48"/>
      <c r="R20" s="35">
        <f>Rates!$F$5</f>
        <v>0</v>
      </c>
      <c r="S20" s="32">
        <f t="shared" si="7"/>
        <v>0</v>
      </c>
      <c r="T20" s="73">
        <f>Rates!$N$5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Rates!$F$7</f>
        <v>1.5E-3</v>
      </c>
      <c r="D22" s="32">
        <f>C22*D$7</f>
        <v>0.22500000000000001</v>
      </c>
      <c r="E22" s="74">
        <f>Rates!$N$7</f>
        <v>1.5E-3</v>
      </c>
      <c r="F22" s="2">
        <f>E22*F$7</f>
        <v>0.22500000000000001</v>
      </c>
      <c r="G22" s="48"/>
      <c r="H22" s="37">
        <f>Rates!$F$7</f>
        <v>1.5E-3</v>
      </c>
      <c r="I22" s="32">
        <f>H22*I$7</f>
        <v>0.22500000000000001</v>
      </c>
      <c r="J22" s="74">
        <f>Rates!$N$7</f>
        <v>1.5E-3</v>
      </c>
      <c r="K22" s="2">
        <f>J22*K$7</f>
        <v>0.22500000000000001</v>
      </c>
      <c r="L22" s="48"/>
      <c r="M22" s="37">
        <f>Rates!$F$7</f>
        <v>1.5E-3</v>
      </c>
      <c r="N22" s="32">
        <f>M22*N$7</f>
        <v>0.22500000000000001</v>
      </c>
      <c r="O22" s="74">
        <f>Rates!$N$7</f>
        <v>1.5E-3</v>
      </c>
      <c r="P22" s="2">
        <f>O22*P$7</f>
        <v>0.22500000000000001</v>
      </c>
      <c r="Q22" s="48"/>
      <c r="R22" s="37">
        <f>Rates!$F$7</f>
        <v>1.5E-3</v>
      </c>
      <c r="S22" s="32">
        <f>R22*S$7</f>
        <v>0.22500000000000001</v>
      </c>
      <c r="T22" s="74">
        <f>Rates!$N$7</f>
        <v>1.5E-3</v>
      </c>
      <c r="U22" s="2">
        <f>T22*U$7</f>
        <v>0.22500000000000001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Rates!$F$8</f>
        <v>1.5E-3</v>
      </c>
      <c r="D23" s="32">
        <f t="shared" ref="D23:D31" si="9">C23*D$7</f>
        <v>0.22500000000000001</v>
      </c>
      <c r="E23" s="74">
        <f>Rates!$N$8</f>
        <v>1.5E-3</v>
      </c>
      <c r="F23" s="2">
        <f t="shared" ref="F23:F31" si="10">E23*F$7</f>
        <v>0.22500000000000001</v>
      </c>
      <c r="G23" s="48"/>
      <c r="H23" s="37">
        <f>Rates!$F$8</f>
        <v>1.5E-3</v>
      </c>
      <c r="I23" s="32">
        <f t="shared" ref="I23:I31" si="11">H23*I$7</f>
        <v>0.22500000000000001</v>
      </c>
      <c r="J23" s="74">
        <f>Rates!$N$8</f>
        <v>1.5E-3</v>
      </c>
      <c r="K23" s="2">
        <f t="shared" ref="K23:K31" si="12">J23*K$7</f>
        <v>0.22500000000000001</v>
      </c>
      <c r="L23" s="48"/>
      <c r="M23" s="37">
        <f>Rates!$F$8</f>
        <v>1.5E-3</v>
      </c>
      <c r="N23" s="32">
        <f t="shared" ref="N23:N31" si="13">M23*N$7</f>
        <v>0.22500000000000001</v>
      </c>
      <c r="O23" s="74">
        <f>Rates!$N$8</f>
        <v>1.5E-3</v>
      </c>
      <c r="P23" s="2">
        <f t="shared" ref="P23:P31" si="14">O23*P$7</f>
        <v>0.22500000000000001</v>
      </c>
      <c r="Q23" s="48"/>
      <c r="R23" s="37">
        <f>Rates!$F$8</f>
        <v>1.5E-3</v>
      </c>
      <c r="S23" s="32">
        <f t="shared" ref="S23:S31" si="15">R23*S$7</f>
        <v>0.22500000000000001</v>
      </c>
      <c r="T23" s="74">
        <f>Rates!$N$8</f>
        <v>1.5E-3</v>
      </c>
      <c r="U23" s="2">
        <f t="shared" ref="U23:U31" si="16">T23*U$7</f>
        <v>0.22500000000000001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Rates!$F$9</f>
        <v>0</v>
      </c>
      <c r="D24" s="32">
        <f t="shared" si="9"/>
        <v>0</v>
      </c>
      <c r="E24" s="74">
        <f>Rates!$N$9</f>
        <v>0</v>
      </c>
      <c r="F24" s="2">
        <f t="shared" si="10"/>
        <v>0</v>
      </c>
      <c r="G24" s="48"/>
      <c r="H24" s="37">
        <f>Rates!$F$9</f>
        <v>0</v>
      </c>
      <c r="I24" s="32">
        <f t="shared" si="11"/>
        <v>0</v>
      </c>
      <c r="J24" s="74">
        <f>Rates!$N$9</f>
        <v>0</v>
      </c>
      <c r="K24" s="2">
        <f t="shared" si="12"/>
        <v>0</v>
      </c>
      <c r="L24" s="48"/>
      <c r="M24" s="37">
        <f>Rates!$F$9</f>
        <v>0</v>
      </c>
      <c r="N24" s="32">
        <f t="shared" si="13"/>
        <v>0</v>
      </c>
      <c r="O24" s="74">
        <f>Rates!$N$9</f>
        <v>0</v>
      </c>
      <c r="P24" s="2">
        <f t="shared" si="14"/>
        <v>0</v>
      </c>
      <c r="Q24" s="48"/>
      <c r="R24" s="37">
        <f>Rates!$F$9</f>
        <v>0</v>
      </c>
      <c r="S24" s="32">
        <f t="shared" si="15"/>
        <v>0</v>
      </c>
      <c r="T24" s="74">
        <f>Rates!$N$9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v>0</v>
      </c>
      <c r="N25" s="32">
        <f t="shared" si="13"/>
        <v>0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Rates!$F$10</f>
        <v>1.5E-3</v>
      </c>
      <c r="D27" s="32">
        <f t="shared" si="9"/>
        <v>0.22500000000000001</v>
      </c>
      <c r="E27" s="74">
        <f>Rates!$N$10</f>
        <v>0</v>
      </c>
      <c r="F27" s="2">
        <f t="shared" si="10"/>
        <v>0</v>
      </c>
      <c r="G27" s="48"/>
      <c r="H27" s="37">
        <f>Rates!$F$10</f>
        <v>1.5E-3</v>
      </c>
      <c r="I27" s="32">
        <f t="shared" si="11"/>
        <v>0.22500000000000001</v>
      </c>
      <c r="J27" s="74">
        <f>Rates!$N$10</f>
        <v>0</v>
      </c>
      <c r="K27" s="2">
        <f t="shared" si="12"/>
        <v>0</v>
      </c>
      <c r="L27" s="48"/>
      <c r="M27" s="37">
        <f>Rates!$F$10</f>
        <v>1.5E-3</v>
      </c>
      <c r="N27" s="32">
        <f t="shared" si="13"/>
        <v>0.22500000000000001</v>
      </c>
      <c r="O27" s="74">
        <f>Rates!$N$10</f>
        <v>0</v>
      </c>
      <c r="P27" s="2">
        <f t="shared" si="14"/>
        <v>0</v>
      </c>
      <c r="Q27" s="48"/>
      <c r="R27" s="37">
        <f>Rates!$F$10</f>
        <v>1.5E-3</v>
      </c>
      <c r="S27" s="32">
        <f t="shared" si="15"/>
        <v>0.22500000000000001</v>
      </c>
      <c r="T27" s="74">
        <f>Rates!$N$10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Rates!$F$11</f>
        <v>0</v>
      </c>
      <c r="D28" s="32">
        <f t="shared" si="9"/>
        <v>0</v>
      </c>
      <c r="E28" s="74">
        <f>Rates!$N$11</f>
        <v>-1.4E-3</v>
      </c>
      <c r="F28" s="2">
        <f t="shared" si="10"/>
        <v>-0.21</v>
      </c>
      <c r="G28" s="48"/>
      <c r="H28" s="37">
        <f>Rates!$F$11</f>
        <v>0</v>
      </c>
      <c r="I28" s="32">
        <f t="shared" si="11"/>
        <v>0</v>
      </c>
      <c r="J28" s="74">
        <f>Rates!$N$11</f>
        <v>-1.4E-3</v>
      </c>
      <c r="K28" s="2">
        <f t="shared" si="12"/>
        <v>-0.21</v>
      </c>
      <c r="L28" s="48"/>
      <c r="M28" s="37">
        <f>Rates!$F$11</f>
        <v>0</v>
      </c>
      <c r="N28" s="32">
        <f t="shared" si="13"/>
        <v>0</v>
      </c>
      <c r="O28" s="74">
        <f>Rates!$N$11</f>
        <v>-1.4E-3</v>
      </c>
      <c r="P28" s="2">
        <f t="shared" si="14"/>
        <v>-0.21</v>
      </c>
      <c r="Q28" s="48"/>
      <c r="R28" s="37">
        <f>Rates!$F$11</f>
        <v>0</v>
      </c>
      <c r="S28" s="32">
        <f t="shared" si="15"/>
        <v>0</v>
      </c>
      <c r="T28" s="74">
        <f>Rates!$N$11</f>
        <v>-1.4E-3</v>
      </c>
      <c r="U28" s="2">
        <f t="shared" si="16"/>
        <v>-0.21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Rates!$F$12</f>
        <v>0</v>
      </c>
      <c r="D29" s="32">
        <f t="shared" si="9"/>
        <v>0</v>
      </c>
      <c r="E29" s="74">
        <f>Rates!$N$12</f>
        <v>2.9999999999999997E-4</v>
      </c>
      <c r="F29" s="2">
        <f t="shared" si="10"/>
        <v>4.4999999999999998E-2</v>
      </c>
      <c r="G29" s="48"/>
      <c r="H29" s="37">
        <f>Rates!$F$12</f>
        <v>0</v>
      </c>
      <c r="I29" s="32">
        <f t="shared" si="11"/>
        <v>0</v>
      </c>
      <c r="J29" s="74">
        <f>Rates!$N$12</f>
        <v>2.9999999999999997E-4</v>
      </c>
      <c r="K29" s="2">
        <f t="shared" si="12"/>
        <v>4.4999999999999998E-2</v>
      </c>
      <c r="L29" s="48"/>
      <c r="M29" s="37">
        <f>Rates!$F$12</f>
        <v>0</v>
      </c>
      <c r="N29" s="32">
        <f t="shared" si="13"/>
        <v>0</v>
      </c>
      <c r="O29" s="74">
        <f>Rates!$N$12</f>
        <v>2.9999999999999997E-4</v>
      </c>
      <c r="P29" s="2">
        <f t="shared" si="14"/>
        <v>4.4999999999999998E-2</v>
      </c>
      <c r="Q29" s="48"/>
      <c r="R29" s="37">
        <f>Rates!$F$12</f>
        <v>0</v>
      </c>
      <c r="S29" s="32">
        <f t="shared" si="15"/>
        <v>0</v>
      </c>
      <c r="T29" s="74">
        <f>Rates!$N$12</f>
        <v>2.9999999999999997E-4</v>
      </c>
      <c r="U29" s="2">
        <f t="shared" si="16"/>
        <v>4.4999999999999998E-2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Rates!$F$13</f>
        <v>4.0000000000000002E-4</v>
      </c>
      <c r="D30" s="32">
        <f t="shared" si="9"/>
        <v>6.0000000000000005E-2</v>
      </c>
      <c r="E30" s="74">
        <f>Rates!$N$13</f>
        <v>0</v>
      </c>
      <c r="F30" s="2">
        <f t="shared" si="10"/>
        <v>0</v>
      </c>
      <c r="G30" s="48"/>
      <c r="H30" s="37">
        <f>Rates!$F$13</f>
        <v>4.0000000000000002E-4</v>
      </c>
      <c r="I30" s="32">
        <f t="shared" si="11"/>
        <v>6.0000000000000005E-2</v>
      </c>
      <c r="J30" s="74">
        <f>Rates!$N$13</f>
        <v>0</v>
      </c>
      <c r="K30" s="2">
        <f t="shared" si="12"/>
        <v>0</v>
      </c>
      <c r="L30" s="48"/>
      <c r="M30" s="37">
        <f>Rates!$F$13</f>
        <v>4.0000000000000002E-4</v>
      </c>
      <c r="N30" s="32">
        <f t="shared" si="13"/>
        <v>6.0000000000000005E-2</v>
      </c>
      <c r="O30" s="74">
        <f>Rates!$N$13</f>
        <v>0</v>
      </c>
      <c r="P30" s="2">
        <f t="shared" si="14"/>
        <v>0</v>
      </c>
      <c r="Q30" s="48"/>
      <c r="R30" s="37">
        <f>Rates!$F$13</f>
        <v>4.0000000000000002E-4</v>
      </c>
      <c r="S30" s="32">
        <f t="shared" si="15"/>
        <v>6.0000000000000005E-2</v>
      </c>
      <c r="T30" s="74">
        <f>Rates!$N$13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Rates!$F$14</f>
        <v>-2.2000000000000001E-3</v>
      </c>
      <c r="D31" s="255">
        <f t="shared" si="9"/>
        <v>-0.33</v>
      </c>
      <c r="E31" s="74">
        <f>Rates!$N$14</f>
        <v>-2.2000000000000001E-3</v>
      </c>
      <c r="F31" s="2">
        <f t="shared" si="10"/>
        <v>-0.33</v>
      </c>
      <c r="G31" s="48"/>
      <c r="H31" s="37">
        <f>Rates!$F$14</f>
        <v>-2.2000000000000001E-3</v>
      </c>
      <c r="I31" s="255">
        <f t="shared" si="11"/>
        <v>-0.33</v>
      </c>
      <c r="J31" s="74">
        <f>Rates!$N$14</f>
        <v>-2.2000000000000001E-3</v>
      </c>
      <c r="K31" s="2">
        <f t="shared" si="12"/>
        <v>-0.33</v>
      </c>
      <c r="L31" s="48"/>
      <c r="M31" s="37">
        <f>Rates!$F$14</f>
        <v>-2.2000000000000001E-3</v>
      </c>
      <c r="N31" s="255">
        <f t="shared" si="13"/>
        <v>-0.33</v>
      </c>
      <c r="O31" s="74">
        <f>Rates!$N$14</f>
        <v>-2.2000000000000001E-3</v>
      </c>
      <c r="P31" s="2">
        <f t="shared" si="14"/>
        <v>-0.33</v>
      </c>
      <c r="Q31" s="48"/>
      <c r="R31" s="37">
        <f>Rates!$F$14</f>
        <v>-2.2000000000000001E-3</v>
      </c>
      <c r="S31" s="255">
        <f t="shared" si="15"/>
        <v>-0.33</v>
      </c>
      <c r="T31" s="74">
        <f>Rates!$N$14</f>
        <v>-2.2000000000000001E-3</v>
      </c>
      <c r="U31" s="2">
        <f t="shared" si="16"/>
        <v>-0.33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9.156790892143805</v>
      </c>
      <c r="E32" s="70"/>
      <c r="F32" s="55">
        <f>SUM(F18:F31)</f>
        <v>8.8467908921438045</v>
      </c>
      <c r="G32" s="87">
        <f>F32-D32</f>
        <v>-0.3100000000000005</v>
      </c>
      <c r="H32" s="86"/>
      <c r="I32" s="56">
        <f>SUM(I18:I31)</f>
        <v>9.156790892143805</v>
      </c>
      <c r="J32" s="70"/>
      <c r="K32" s="55">
        <f>SUM(K18:K31)</f>
        <v>8.8467908921438045</v>
      </c>
      <c r="L32" s="87">
        <f>K32-I32</f>
        <v>-0.3100000000000005</v>
      </c>
      <c r="M32" s="86"/>
      <c r="N32" s="56">
        <f>SUM(N18:N31)</f>
        <v>9.156790892143805</v>
      </c>
      <c r="O32" s="70"/>
      <c r="P32" s="55">
        <f>SUM(P18:P31)</f>
        <v>8.8467908921438045</v>
      </c>
      <c r="Q32" s="87">
        <f>P32-N32</f>
        <v>-0.3100000000000005</v>
      </c>
      <c r="R32" s="86"/>
      <c r="S32" s="56">
        <f>SUM(S18:S31)</f>
        <v>9.156790892143805</v>
      </c>
      <c r="T32" s="70"/>
      <c r="U32" s="55">
        <f>SUM(U18:U31)</f>
        <v>8.8467908921438045</v>
      </c>
      <c r="V32" s="87">
        <f>U32-S32</f>
        <v>-0.3100000000000005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-3.3854655375604274E-2</v>
      </c>
      <c r="H33" s="88"/>
      <c r="I33" s="80"/>
      <c r="J33" s="71"/>
      <c r="K33" s="57"/>
      <c r="L33" s="89">
        <f>L32/I32</f>
        <v>-3.3854655375604274E-2</v>
      </c>
      <c r="M33" s="88"/>
      <c r="N33" s="80"/>
      <c r="O33" s="71"/>
      <c r="P33" s="57"/>
      <c r="Q33" s="89">
        <f>Q32/N32</f>
        <v>-3.3854655375604274E-2</v>
      </c>
      <c r="R33" s="88"/>
      <c r="S33" s="80"/>
      <c r="T33" s="71"/>
      <c r="U33" s="57"/>
      <c r="V33" s="89">
        <f>V32/S32</f>
        <v>-3.3854655375604274E-2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Rates!$F$17</f>
        <v>6.1000000000000004E-3</v>
      </c>
      <c r="D35" s="32">
        <f>C35*D$10</f>
        <v>0.95452800000000004</v>
      </c>
      <c r="E35" s="74">
        <f>Rates!$N$17</f>
        <v>6.0000000000000001E-3</v>
      </c>
      <c r="F35" s="2">
        <f>E35*F$10</f>
        <v>0.93887999999999994</v>
      </c>
      <c r="G35" s="48"/>
      <c r="H35" s="37">
        <f>Rates!$F$17</f>
        <v>6.1000000000000004E-3</v>
      </c>
      <c r="I35" s="32">
        <f>H35*I$10</f>
        <v>0.95452800000000004</v>
      </c>
      <c r="J35" s="74">
        <f>Rates!$N$17</f>
        <v>6.0000000000000001E-3</v>
      </c>
      <c r="K35" s="2">
        <f>J35*K$10</f>
        <v>0.93887999999999994</v>
      </c>
      <c r="L35" s="48"/>
      <c r="M35" s="37">
        <f>Rates!$F$17</f>
        <v>6.1000000000000004E-3</v>
      </c>
      <c r="N35" s="32">
        <f>M35*N$10</f>
        <v>0.95452800000000004</v>
      </c>
      <c r="O35" s="74">
        <f>Rates!$N$17</f>
        <v>6.0000000000000001E-3</v>
      </c>
      <c r="P35" s="2">
        <f>O35*P$10</f>
        <v>0.93887999999999994</v>
      </c>
      <c r="Q35" s="48"/>
      <c r="R35" s="37">
        <f>Rates!$F$17</f>
        <v>6.1000000000000004E-3</v>
      </c>
      <c r="S35" s="32">
        <f>R35*S$10</f>
        <v>0.95452800000000004</v>
      </c>
      <c r="T35" s="74">
        <f>Rates!$N$17</f>
        <v>6.0000000000000001E-3</v>
      </c>
      <c r="U35" s="2">
        <f>T35*U$10</f>
        <v>0.93887999999999994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Rates!$F$18</f>
        <v>4.7000000000000002E-3</v>
      </c>
      <c r="D36" s="32">
        <f>C36*D$10</f>
        <v>0.735456</v>
      </c>
      <c r="E36" s="74">
        <f>Rates!$N$18</f>
        <v>4.7000000000000002E-3</v>
      </c>
      <c r="F36" s="2">
        <f>E36*F$10</f>
        <v>0.735456</v>
      </c>
      <c r="G36" s="48"/>
      <c r="H36" s="37">
        <f>Rates!$F$18</f>
        <v>4.7000000000000002E-3</v>
      </c>
      <c r="I36" s="32">
        <f>H36*I$10</f>
        <v>0.735456</v>
      </c>
      <c r="J36" s="74">
        <f>Rates!$N$18</f>
        <v>4.7000000000000002E-3</v>
      </c>
      <c r="K36" s="2">
        <f>J36*K$10</f>
        <v>0.735456</v>
      </c>
      <c r="L36" s="48"/>
      <c r="M36" s="37">
        <f>Rates!$F$18</f>
        <v>4.7000000000000002E-3</v>
      </c>
      <c r="N36" s="32">
        <f>M36*N$10</f>
        <v>0.735456</v>
      </c>
      <c r="O36" s="74">
        <f>Rates!$N$18</f>
        <v>4.7000000000000002E-3</v>
      </c>
      <c r="P36" s="2">
        <f>O36*P$10</f>
        <v>0.735456</v>
      </c>
      <c r="Q36" s="48"/>
      <c r="R36" s="37">
        <f>Rates!$F$18</f>
        <v>4.7000000000000002E-3</v>
      </c>
      <c r="S36" s="32">
        <f>R36*S$10</f>
        <v>0.735456</v>
      </c>
      <c r="T36" s="74">
        <f>Rates!$N$18</f>
        <v>4.7000000000000002E-3</v>
      </c>
      <c r="U36" s="2">
        <f>T36*U$10</f>
        <v>0.735456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1.6899839999999999</v>
      </c>
      <c r="E37" s="70"/>
      <c r="F37" s="55">
        <f>SUM(F35:F36)</f>
        <v>1.6743359999999998</v>
      </c>
      <c r="G37" s="87">
        <f>F37-D37</f>
        <v>-1.5648000000000106E-2</v>
      </c>
      <c r="H37" s="86"/>
      <c r="I37" s="56">
        <f>SUM(I35:I36)</f>
        <v>1.6899839999999999</v>
      </c>
      <c r="J37" s="70"/>
      <c r="K37" s="55">
        <f>SUM(K35:K36)</f>
        <v>1.6743359999999998</v>
      </c>
      <c r="L37" s="87">
        <f>K37-I37</f>
        <v>-1.5648000000000106E-2</v>
      </c>
      <c r="M37" s="86"/>
      <c r="N37" s="56">
        <f>SUM(N35:N36)</f>
        <v>1.6899839999999999</v>
      </c>
      <c r="O37" s="70"/>
      <c r="P37" s="55">
        <f>SUM(P35:P36)</f>
        <v>1.6743359999999998</v>
      </c>
      <c r="Q37" s="87">
        <f>P37-N37</f>
        <v>-1.5648000000000106E-2</v>
      </c>
      <c r="R37" s="86"/>
      <c r="S37" s="56">
        <f>SUM(S35:S36)</f>
        <v>1.6899839999999999</v>
      </c>
      <c r="T37" s="70"/>
      <c r="U37" s="55">
        <f>SUM(U35:U36)</f>
        <v>1.6743359999999998</v>
      </c>
      <c r="V37" s="87">
        <f>U37-S37</f>
        <v>-1.5648000000000106E-2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-9.2592592592593229E-3</v>
      </c>
      <c r="H38" s="88"/>
      <c r="I38" s="80"/>
      <c r="J38" s="71"/>
      <c r="K38" s="57"/>
      <c r="L38" s="89">
        <f>L37/I37</f>
        <v>-9.2592592592593229E-3</v>
      </c>
      <c r="M38" s="88"/>
      <c r="N38" s="80"/>
      <c r="O38" s="71"/>
      <c r="P38" s="57"/>
      <c r="Q38" s="89">
        <f>Q37/N37</f>
        <v>-9.2592592592593229E-3</v>
      </c>
      <c r="R38" s="88"/>
      <c r="S38" s="80"/>
      <c r="T38" s="71"/>
      <c r="U38" s="57"/>
      <c r="V38" s="89">
        <f>V37/S37</f>
        <v>-9.2592592592593229E-3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WMSR+RRRP+OESP</f>
        <v>6.0000000000000001E-3</v>
      </c>
      <c r="D40" s="32">
        <f>C40*D10</f>
        <v>0.93887999999999994</v>
      </c>
      <c r="E40" s="74">
        <f>WMSR+RRRP+OESP</f>
        <v>6.0000000000000001E-3</v>
      </c>
      <c r="F40" s="2">
        <f>E40*F10</f>
        <v>0.93887999999999994</v>
      </c>
      <c r="G40" s="48"/>
      <c r="H40" s="37">
        <f>WMSR+RRRP+OESP</f>
        <v>6.0000000000000001E-3</v>
      </c>
      <c r="I40" s="32">
        <f>H40*I10</f>
        <v>0.93887999999999994</v>
      </c>
      <c r="J40" s="74">
        <f>WMSR+RRRP+OESP</f>
        <v>6.0000000000000001E-3</v>
      </c>
      <c r="K40" s="2">
        <f>J40*K10</f>
        <v>0.93887999999999994</v>
      </c>
      <c r="L40" s="48"/>
      <c r="M40" s="37">
        <f>WMSR+RRRP+OESP</f>
        <v>6.0000000000000001E-3</v>
      </c>
      <c r="N40" s="32">
        <f>M40*N10</f>
        <v>0.93887999999999994</v>
      </c>
      <c r="O40" s="74">
        <f>WMSR+RRRP+OESP</f>
        <v>6.0000000000000001E-3</v>
      </c>
      <c r="P40" s="2">
        <f>O40*P10</f>
        <v>0.93887999999999994</v>
      </c>
      <c r="Q40" s="48"/>
      <c r="R40" s="37">
        <f>WMSR+RRRP+OESP</f>
        <v>6.0000000000000001E-3</v>
      </c>
      <c r="S40" s="32">
        <f>R40*S10</f>
        <v>0.93887999999999994</v>
      </c>
      <c r="T40" s="74">
        <f>WMSR+RRRP+OESP</f>
        <v>6.0000000000000001E-3</v>
      </c>
      <c r="U40" s="2">
        <f>T40*U10</f>
        <v>0.93887999999999994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2.23888</v>
      </c>
      <c r="G43" s="87">
        <f>F43-D43</f>
        <v>0</v>
      </c>
      <c r="H43" s="86"/>
      <c r="I43" s="56">
        <f>SUM(I40:I42)</f>
        <v>2.23888</v>
      </c>
      <c r="J43" s="70"/>
      <c r="K43" s="55">
        <f>SUM(K40:K42)</f>
        <v>2.23888</v>
      </c>
      <c r="L43" s="87">
        <f>K43-I43</f>
        <v>0</v>
      </c>
      <c r="M43" s="86"/>
      <c r="N43" s="56">
        <f>SUM(N40:N42)</f>
        <v>2.23888</v>
      </c>
      <c r="O43" s="70"/>
      <c r="P43" s="55">
        <f>SUM(P40:P42)</f>
        <v>2.23888</v>
      </c>
      <c r="Q43" s="87">
        <f>P43-N43</f>
        <v>0</v>
      </c>
      <c r="R43" s="86"/>
      <c r="S43" s="56">
        <f>SUM(S40:S42)</f>
        <v>2.23888</v>
      </c>
      <c r="T43" s="70"/>
      <c r="U43" s="55">
        <f>SUM(U40:U42)</f>
        <v>2.23888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24">
        <f t="shared" si="0"/>
        <v>39</v>
      </c>
      <c r="B45" s="125" t="s">
        <v>98</v>
      </c>
      <c r="C45" s="337"/>
      <c r="D45" s="127">
        <f>D15+D32+D37+D43</f>
        <v>29.793777395472695</v>
      </c>
      <c r="E45" s="338"/>
      <c r="F45" s="53">
        <f>F15+F32+F37+F43</f>
        <v>29.468129395472701</v>
      </c>
      <c r="G45" s="345">
        <f>F45-D45</f>
        <v>-0.32564799999999394</v>
      </c>
      <c r="H45" s="337"/>
      <c r="I45" s="127">
        <f>I15+I32+I37+I43</f>
        <v>29.793777395472695</v>
      </c>
      <c r="J45" s="338"/>
      <c r="K45" s="53">
        <f>K15+K32+K37+K43</f>
        <v>29.468129395472701</v>
      </c>
      <c r="L45" s="345">
        <f>K45-I45</f>
        <v>-0.32564799999999394</v>
      </c>
      <c r="M45" s="337"/>
      <c r="N45" s="127">
        <f>N15+N32+N37+N43</f>
        <v>29.793777395472695</v>
      </c>
      <c r="O45" s="338"/>
      <c r="P45" s="53">
        <f>P15+P32+P37+P43</f>
        <v>29.468129395472701</v>
      </c>
      <c r="Q45" s="345">
        <f>P45-N45</f>
        <v>-0.32564799999999394</v>
      </c>
      <c r="R45" s="337"/>
      <c r="S45" s="127">
        <f>S15+S32+S37+S43</f>
        <v>29.793777395472695</v>
      </c>
      <c r="T45" s="338"/>
      <c r="U45" s="53">
        <f>U15+U32+U37+U43</f>
        <v>29.468129395472701</v>
      </c>
      <c r="V45" s="345">
        <f>U45-S45</f>
        <v>-0.32564799999999394</v>
      </c>
    </row>
    <row r="46" spans="1:22" x14ac:dyDescent="0.25">
      <c r="A46" s="339">
        <f t="shared" si="0"/>
        <v>40</v>
      </c>
      <c r="B46" s="340" t="s">
        <v>88</v>
      </c>
      <c r="C46" s="341"/>
      <c r="D46" s="342"/>
      <c r="E46" s="343"/>
      <c r="F46" s="344"/>
      <c r="G46" s="346">
        <f>G45/D45</f>
        <v>-1.0930067566708668E-2</v>
      </c>
      <c r="H46" s="341"/>
      <c r="I46" s="342"/>
      <c r="J46" s="343"/>
      <c r="K46" s="344"/>
      <c r="L46" s="346">
        <f>L45/I45</f>
        <v>-1.0930067566708668E-2</v>
      </c>
      <c r="M46" s="341"/>
      <c r="N46" s="342"/>
      <c r="O46" s="343"/>
      <c r="P46" s="344"/>
      <c r="Q46" s="346">
        <f>Q45/N45</f>
        <v>-1.0930067566708668E-2</v>
      </c>
      <c r="R46" s="341"/>
      <c r="S46" s="342"/>
      <c r="T46" s="343"/>
      <c r="U46" s="344"/>
      <c r="V46" s="346">
        <f>V45/S45</f>
        <v>-1.0930067566708668E-2</v>
      </c>
    </row>
    <row r="47" spans="1:22" x14ac:dyDescent="0.25">
      <c r="A47" s="108">
        <f t="shared" si="0"/>
        <v>41</v>
      </c>
      <c r="B47" s="94" t="s">
        <v>11</v>
      </c>
      <c r="C47" s="50"/>
      <c r="D47" s="33">
        <f>D45*0.13</f>
        <v>3.8731910614114504</v>
      </c>
      <c r="E47" s="76"/>
      <c r="F47" s="59">
        <f>F45*0.13</f>
        <v>3.8308568214114511</v>
      </c>
      <c r="G47" s="94"/>
      <c r="H47" s="50"/>
      <c r="I47" s="33">
        <f>I45*0.13</f>
        <v>3.8731910614114504</v>
      </c>
      <c r="J47" s="76"/>
      <c r="K47" s="59">
        <f>K45*0.13</f>
        <v>3.8308568214114511</v>
      </c>
      <c r="L47" s="94"/>
      <c r="M47" s="50"/>
      <c r="N47" s="33">
        <f>N45*0.13</f>
        <v>3.8731910614114504</v>
      </c>
      <c r="O47" s="76"/>
      <c r="P47" s="59">
        <f>P45*0.13</f>
        <v>3.8308568214114511</v>
      </c>
      <c r="Q47" s="94"/>
      <c r="R47" s="50"/>
      <c r="S47" s="33">
        <f>S45*0.13</f>
        <v>3.8731910614114504</v>
      </c>
      <c r="T47" s="76"/>
      <c r="U47" s="59">
        <f>U45*0.13</f>
        <v>3.8308568214114511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33.666968456884149</v>
      </c>
      <c r="E48" s="78"/>
      <c r="F48" s="63">
        <f>SUM(F45:F47)</f>
        <v>33.298986216884153</v>
      </c>
      <c r="G48" s="96">
        <f>F48-D48</f>
        <v>-0.36798223999999635</v>
      </c>
      <c r="H48" s="95"/>
      <c r="I48" s="64">
        <f>SUM(I45:I47)</f>
        <v>33.666968456884149</v>
      </c>
      <c r="J48" s="78"/>
      <c r="K48" s="63">
        <f>SUM(K45:K47)</f>
        <v>33.298986216884153</v>
      </c>
      <c r="L48" s="96">
        <f>K48-I48</f>
        <v>-0.36798223999999635</v>
      </c>
      <c r="M48" s="95"/>
      <c r="N48" s="64">
        <f>SUM(N45:N47)</f>
        <v>33.666968456884149</v>
      </c>
      <c r="O48" s="78"/>
      <c r="P48" s="63">
        <f>SUM(P45:P47)</f>
        <v>33.298986216884153</v>
      </c>
      <c r="Q48" s="96">
        <f>P48-N48</f>
        <v>-0.36798223999999635</v>
      </c>
      <c r="R48" s="95"/>
      <c r="S48" s="64">
        <f>SUM(S45:S47)</f>
        <v>33.666968456884149</v>
      </c>
      <c r="T48" s="78"/>
      <c r="U48" s="63">
        <f>SUM(U45:U47)</f>
        <v>33.298986216884153</v>
      </c>
      <c r="V48" s="96">
        <f>U48-S48</f>
        <v>-0.36798223999999635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-1.0930067566708761E-2</v>
      </c>
      <c r="H49" s="97"/>
      <c r="I49" s="83"/>
      <c r="J49" s="79"/>
      <c r="K49" s="65"/>
      <c r="L49" s="98">
        <f>L48/I48</f>
        <v>-1.0930067566708761E-2</v>
      </c>
      <c r="M49" s="97"/>
      <c r="N49" s="83"/>
      <c r="O49" s="79"/>
      <c r="P49" s="65"/>
      <c r="Q49" s="98">
        <f>Q48/N48</f>
        <v>-1.0930067566708761E-2</v>
      </c>
      <c r="R49" s="97"/>
      <c r="S49" s="83"/>
      <c r="T49" s="79"/>
      <c r="U49" s="65"/>
      <c r="V49" s="98">
        <f>V48/S48</f>
        <v>-1.0930067566708761E-2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C51*D7</f>
        <v>0</v>
      </c>
      <c r="E51" s="162">
        <v>0</v>
      </c>
      <c r="F51" s="2">
        <f>E51*F7</f>
        <v>0</v>
      </c>
      <c r="G51" s="94"/>
      <c r="H51" s="162">
        <v>0</v>
      </c>
      <c r="I51" s="33">
        <f>H51*I7</f>
        <v>0</v>
      </c>
      <c r="J51" s="162">
        <v>0</v>
      </c>
      <c r="K51" s="2">
        <f>J51*K7</f>
        <v>0</v>
      </c>
      <c r="L51" s="94"/>
      <c r="M51" s="162">
        <v>0</v>
      </c>
      <c r="N51" s="33">
        <f>M51*N7</f>
        <v>0</v>
      </c>
      <c r="O51" s="162">
        <v>0</v>
      </c>
      <c r="P51" s="2">
        <f>O51*P7</f>
        <v>0</v>
      </c>
      <c r="Q51" s="94"/>
      <c r="R51" s="162">
        <v>0</v>
      </c>
      <c r="S51" s="33">
        <f>R51*S7</f>
        <v>0</v>
      </c>
      <c r="T51" s="162">
        <v>0</v>
      </c>
      <c r="U51" s="2">
        <f>T51*U7</f>
        <v>0</v>
      </c>
      <c r="V51" s="94"/>
    </row>
    <row r="52" spans="1:22" x14ac:dyDescent="0.25">
      <c r="A52" s="108">
        <f>A51+1</f>
        <v>46</v>
      </c>
      <c r="B52" s="48" t="s">
        <v>96</v>
      </c>
      <c r="C52" s="37">
        <f>Rates!$F$15</f>
        <v>4.1999999999999997E-3</v>
      </c>
      <c r="D52" s="32">
        <f>C52*D7</f>
        <v>0.63</v>
      </c>
      <c r="E52" s="37">
        <f>Rates!$N$15</f>
        <v>0</v>
      </c>
      <c r="F52" s="2">
        <f>E52*F7</f>
        <v>0</v>
      </c>
      <c r="G52" s="48"/>
      <c r="H52" s="37">
        <f>Rates!$F$15</f>
        <v>4.1999999999999997E-3</v>
      </c>
      <c r="I52" s="32">
        <f>H52*I7</f>
        <v>0.63</v>
      </c>
      <c r="J52" s="37">
        <f>Rates!$N$15</f>
        <v>0</v>
      </c>
      <c r="K52" s="2">
        <f>J52*K7</f>
        <v>0</v>
      </c>
      <c r="L52" s="48"/>
      <c r="M52" s="37">
        <f>Rates!$F$15</f>
        <v>4.1999999999999997E-3</v>
      </c>
      <c r="N52" s="32">
        <f>M52*N7</f>
        <v>0.63</v>
      </c>
      <c r="O52" s="37">
        <f>Rates!$N$15</f>
        <v>0</v>
      </c>
      <c r="P52" s="2">
        <f>O52*P7</f>
        <v>0</v>
      </c>
      <c r="Q52" s="48"/>
      <c r="R52" s="37">
        <f>Rates!$F$15</f>
        <v>4.1999999999999997E-3</v>
      </c>
      <c r="S52" s="32">
        <f>R52*S7</f>
        <v>0.63</v>
      </c>
      <c r="T52" s="37">
        <f>Rates!$N$15</f>
        <v>0</v>
      </c>
      <c r="U52" s="2">
        <f>T52*U7</f>
        <v>0</v>
      </c>
      <c r="V52" s="48"/>
    </row>
    <row r="53" spans="1:22" x14ac:dyDescent="0.25">
      <c r="A53" s="289">
        <f t="shared" ref="A53:A56" si="17">A52+1</f>
        <v>47</v>
      </c>
      <c r="B53" s="85" t="s">
        <v>144</v>
      </c>
      <c r="C53" s="290">
        <f>Rates!$F$16</f>
        <v>0</v>
      </c>
      <c r="D53" s="39">
        <f>C53*D8</f>
        <v>0</v>
      </c>
      <c r="E53" s="290">
        <f>Rates!$N$16</f>
        <v>0</v>
      </c>
      <c r="F53" s="40">
        <f>E53*F8</f>
        <v>0</v>
      </c>
      <c r="G53" s="85"/>
      <c r="H53" s="290">
        <f>Rates!$F$16</f>
        <v>0</v>
      </c>
      <c r="I53" s="39">
        <f>H53*I8</f>
        <v>0</v>
      </c>
      <c r="J53" s="290">
        <f>Rates!$N$16</f>
        <v>0</v>
      </c>
      <c r="K53" s="40">
        <f>J53*K8</f>
        <v>0</v>
      </c>
      <c r="L53" s="85"/>
      <c r="M53" s="290">
        <f>Rates!$F$16</f>
        <v>0</v>
      </c>
      <c r="N53" s="39">
        <f>M53*N8</f>
        <v>0</v>
      </c>
      <c r="O53" s="290">
        <f>Rates!$N$16</f>
        <v>0</v>
      </c>
      <c r="P53" s="40">
        <f>O53*P8</f>
        <v>0</v>
      </c>
      <c r="Q53" s="85"/>
      <c r="R53" s="290">
        <f>Rates!$F$16</f>
        <v>0</v>
      </c>
      <c r="S53" s="39">
        <f>R53*S8</f>
        <v>0</v>
      </c>
      <c r="T53" s="290">
        <f>Rates!$N$16</f>
        <v>0</v>
      </c>
      <c r="U53" s="40">
        <f>T53*U8</f>
        <v>0</v>
      </c>
      <c r="V53" s="85"/>
    </row>
    <row r="54" spans="1:22" x14ac:dyDescent="0.25">
      <c r="A54" s="347">
        <f t="shared" si="17"/>
        <v>48</v>
      </c>
      <c r="B54" s="348" t="s">
        <v>15</v>
      </c>
      <c r="C54" s="371"/>
      <c r="D54" s="350">
        <f>D45+SUM(D51:D53)</f>
        <v>30.423777395472694</v>
      </c>
      <c r="E54" s="372"/>
      <c r="F54" s="352">
        <f>F45+SUM(F51:F53)</f>
        <v>29.468129395472701</v>
      </c>
      <c r="G54" s="363">
        <f>F54-D54</f>
        <v>-0.95564799999999295</v>
      </c>
      <c r="H54" s="371"/>
      <c r="I54" s="350">
        <f>I45+SUM(I51:I53)</f>
        <v>30.423777395472694</v>
      </c>
      <c r="J54" s="372"/>
      <c r="K54" s="352">
        <f>K45+SUM(K51:K53)</f>
        <v>29.468129395472701</v>
      </c>
      <c r="L54" s="363">
        <f>K54-I54</f>
        <v>-0.95564799999999295</v>
      </c>
      <c r="M54" s="371"/>
      <c r="N54" s="350">
        <f>N45+SUM(N51:N53)</f>
        <v>30.423777395472694</v>
      </c>
      <c r="O54" s="372"/>
      <c r="P54" s="352">
        <f>P45+SUM(P51:P53)</f>
        <v>29.468129395472701</v>
      </c>
      <c r="Q54" s="363">
        <f>P54-N54</f>
        <v>-0.95564799999999295</v>
      </c>
      <c r="R54" s="371"/>
      <c r="S54" s="350">
        <f>S45+SUM(S51:S53)</f>
        <v>30.423777395472694</v>
      </c>
      <c r="T54" s="372"/>
      <c r="U54" s="352">
        <f>U45+SUM(U51:U53)</f>
        <v>29.468129395472701</v>
      </c>
      <c r="V54" s="363">
        <f>U54-S54</f>
        <v>-0.95564799999999295</v>
      </c>
    </row>
    <row r="55" spans="1:22" x14ac:dyDescent="0.25">
      <c r="A55" s="339">
        <f t="shared" si="17"/>
        <v>49</v>
      </c>
      <c r="B55" s="340" t="s">
        <v>88</v>
      </c>
      <c r="C55" s="341"/>
      <c r="D55" s="342"/>
      <c r="E55" s="343"/>
      <c r="F55" s="344"/>
      <c r="G55" s="346">
        <f>G54/D54</f>
        <v>-3.1411221150408536E-2</v>
      </c>
      <c r="H55" s="341"/>
      <c r="I55" s="342"/>
      <c r="J55" s="343"/>
      <c r="K55" s="344"/>
      <c r="L55" s="346">
        <f>L54/I54</f>
        <v>-3.1411221150408536E-2</v>
      </c>
      <c r="M55" s="341"/>
      <c r="N55" s="342"/>
      <c r="O55" s="343"/>
      <c r="P55" s="344"/>
      <c r="Q55" s="346">
        <f>Q54/N54</f>
        <v>-3.1411221150408536E-2</v>
      </c>
      <c r="R55" s="341"/>
      <c r="S55" s="342"/>
      <c r="T55" s="343"/>
      <c r="U55" s="344"/>
      <c r="V55" s="346">
        <f>V54/S54</f>
        <v>-3.1411221150408536E-2</v>
      </c>
    </row>
    <row r="56" spans="1:22" x14ac:dyDescent="0.25">
      <c r="A56" s="108">
        <f t="shared" si="17"/>
        <v>50</v>
      </c>
      <c r="B56" s="94" t="s">
        <v>11</v>
      </c>
      <c r="C56" s="50"/>
      <c r="D56" s="33">
        <f>D54*0.13</f>
        <v>3.9550910614114505</v>
      </c>
      <c r="E56" s="76"/>
      <c r="F56" s="59">
        <f>F54*0.13</f>
        <v>3.8308568214114511</v>
      </c>
      <c r="G56" s="94"/>
      <c r="H56" s="50"/>
      <c r="I56" s="33">
        <f>I54*0.13</f>
        <v>3.9550910614114505</v>
      </c>
      <c r="J56" s="76"/>
      <c r="K56" s="59">
        <f>K54*0.13</f>
        <v>3.8308568214114511</v>
      </c>
      <c r="L56" s="94"/>
      <c r="M56" s="50"/>
      <c r="N56" s="33">
        <f>N54*0.13</f>
        <v>3.9550910614114505</v>
      </c>
      <c r="O56" s="76"/>
      <c r="P56" s="59">
        <f>P54*0.13</f>
        <v>3.8308568214114511</v>
      </c>
      <c r="Q56" s="94"/>
      <c r="R56" s="50"/>
      <c r="S56" s="33">
        <f>S54*0.13</f>
        <v>3.9550910614114505</v>
      </c>
      <c r="T56" s="76"/>
      <c r="U56" s="59">
        <f>U54*0.13</f>
        <v>3.8308568214114511</v>
      </c>
      <c r="V56" s="94"/>
    </row>
    <row r="57" spans="1:22" x14ac:dyDescent="0.25">
      <c r="A57" s="137">
        <f>A56+1</f>
        <v>51</v>
      </c>
      <c r="B57" s="138" t="s">
        <v>13</v>
      </c>
      <c r="C57" s="139"/>
      <c r="D57" s="140">
        <f>SUM(D54:D56)</f>
        <v>34.378868456884142</v>
      </c>
      <c r="E57" s="141"/>
      <c r="F57" s="142">
        <f>SUM(F54:F56)</f>
        <v>33.298986216884153</v>
      </c>
      <c r="G57" s="143">
        <f>F57-D57</f>
        <v>-1.0798822399999892</v>
      </c>
      <c r="H57" s="139"/>
      <c r="I57" s="140">
        <f>SUM(I54:I56)</f>
        <v>34.378868456884142</v>
      </c>
      <c r="J57" s="141"/>
      <c r="K57" s="142">
        <f>SUM(K54:K56)</f>
        <v>33.298986216884153</v>
      </c>
      <c r="L57" s="143">
        <f>K57-I57</f>
        <v>-1.0798822399999892</v>
      </c>
      <c r="M57" s="139"/>
      <c r="N57" s="140">
        <f>SUM(N54:N56)</f>
        <v>34.378868456884142</v>
      </c>
      <c r="O57" s="141"/>
      <c r="P57" s="142">
        <f>SUM(P54:P56)</f>
        <v>33.298986216884153</v>
      </c>
      <c r="Q57" s="143">
        <f>P57-N57</f>
        <v>-1.0798822399999892</v>
      </c>
      <c r="R57" s="139"/>
      <c r="S57" s="140">
        <f>SUM(S54:S56)</f>
        <v>34.378868456884142</v>
      </c>
      <c r="T57" s="141"/>
      <c r="U57" s="142">
        <f>SUM(U54:U56)</f>
        <v>33.298986216884153</v>
      </c>
      <c r="V57" s="143">
        <f>U57-S57</f>
        <v>-1.0798822399999892</v>
      </c>
    </row>
    <row r="58" spans="1:22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150">
        <f>G57/D57</f>
        <v>-3.1411221150408453E-2</v>
      </c>
      <c r="H58" s="146"/>
      <c r="I58" s="147"/>
      <c r="J58" s="148"/>
      <c r="K58" s="149"/>
      <c r="L58" s="150">
        <f>L57/I57</f>
        <v>-3.1411221150408453E-2</v>
      </c>
      <c r="M58" s="146"/>
      <c r="N58" s="147"/>
      <c r="O58" s="148"/>
      <c r="P58" s="149"/>
      <c r="Q58" s="150">
        <f>Q57/N57</f>
        <v>-3.1411221150408453E-2</v>
      </c>
      <c r="R58" s="146"/>
      <c r="S58" s="147"/>
      <c r="T58" s="148"/>
      <c r="U58" s="149"/>
      <c r="V58" s="150">
        <f>V57/S57</f>
        <v>-3.1411221150408453E-2</v>
      </c>
    </row>
    <row r="59" spans="1:22" ht="15.75" thickBot="1" x14ac:dyDescent="0.3"/>
    <row r="60" spans="1:22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78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78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78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78</v>
      </c>
    </row>
    <row r="61" spans="1:22" x14ac:dyDescent="0.25">
      <c r="A61" s="99">
        <f>A60+1</f>
        <v>54</v>
      </c>
      <c r="B61" s="48" t="s">
        <v>89</v>
      </c>
      <c r="C61" s="49"/>
      <c r="D61" s="32">
        <f>SUM(D18:D19)+D21+D22+D31</f>
        <v>8.6467908921438053</v>
      </c>
      <c r="E61" s="66"/>
      <c r="F61" s="2">
        <f>SUM(F18:F19)+F21+F22+F31</f>
        <v>8.7867908921438058</v>
      </c>
      <c r="G61" s="36">
        <f>F61-D61</f>
        <v>0.14000000000000057</v>
      </c>
      <c r="H61" s="49"/>
      <c r="I61" s="32">
        <f>SUM(I18:I19)+I21+I22+I31</f>
        <v>8.6467908921438053</v>
      </c>
      <c r="J61" s="66"/>
      <c r="K61" s="2">
        <f>SUM(K18:K19)+K21+K22+K31</f>
        <v>8.7867908921438058</v>
      </c>
      <c r="L61" s="36">
        <f>K61-I61</f>
        <v>0.14000000000000057</v>
      </c>
      <c r="M61" s="49"/>
      <c r="N61" s="32">
        <f>SUM(N18:N19)+N21+N22+N31</f>
        <v>8.6467908921438053</v>
      </c>
      <c r="O61" s="66"/>
      <c r="P61" s="2">
        <f>SUM(P18:P19)+P21+P22+P31</f>
        <v>8.7867908921438058</v>
      </c>
      <c r="Q61" s="36">
        <f>P61-N61</f>
        <v>0.14000000000000057</v>
      </c>
      <c r="R61" s="49"/>
      <c r="S61" s="32">
        <f>SUM(S18:S19)+S21+S22+S31</f>
        <v>8.6467908921438053</v>
      </c>
      <c r="T61" s="66"/>
      <c r="U61" s="2">
        <f>SUM(U18:U19)+U21+U22+U31</f>
        <v>8.7867908921438058</v>
      </c>
      <c r="V61" s="36">
        <f>U61-S61</f>
        <v>0.14000000000000057</v>
      </c>
    </row>
    <row r="62" spans="1:22" x14ac:dyDescent="0.25">
      <c r="A62" s="124">
        <f t="shared" ref="A62:A64" si="18">A61+1</f>
        <v>55</v>
      </c>
      <c r="B62" s="125" t="s">
        <v>88</v>
      </c>
      <c r="C62" s="126"/>
      <c r="D62" s="127"/>
      <c r="E62" s="128"/>
      <c r="F62" s="53"/>
      <c r="G62" s="129">
        <f>G61/SUM(D61:D64)</f>
        <v>1.5289199201885838E-2</v>
      </c>
      <c r="H62" s="126"/>
      <c r="I62" s="127"/>
      <c r="J62" s="128"/>
      <c r="K62" s="53"/>
      <c r="L62" s="129">
        <f>L61/SUM(I61:I64)</f>
        <v>1.5289199201885838E-2</v>
      </c>
      <c r="M62" s="126"/>
      <c r="N62" s="127"/>
      <c r="O62" s="128"/>
      <c r="P62" s="53"/>
      <c r="Q62" s="129">
        <f>Q61/SUM(N61:N64)</f>
        <v>1.5289199201885838E-2</v>
      </c>
      <c r="R62" s="126"/>
      <c r="S62" s="127"/>
      <c r="T62" s="128"/>
      <c r="U62" s="53"/>
      <c r="V62" s="129">
        <f>V61/SUM(S61:S64)</f>
        <v>1.5289199201885838E-2</v>
      </c>
    </row>
    <row r="63" spans="1:22" x14ac:dyDescent="0.25">
      <c r="A63" s="99">
        <f t="shared" si="18"/>
        <v>56</v>
      </c>
      <c r="B63" s="48" t="s">
        <v>91</v>
      </c>
      <c r="C63" s="49"/>
      <c r="D63" s="32">
        <f>D20+SUM(D23:D30)</f>
        <v>0.51</v>
      </c>
      <c r="E63" s="66"/>
      <c r="F63" s="2">
        <f>F20+SUM(F23:F30)</f>
        <v>6.0000000000000012E-2</v>
      </c>
      <c r="G63" s="36">
        <f>F63-D63</f>
        <v>-0.45</v>
      </c>
      <c r="H63" s="49"/>
      <c r="I63" s="32">
        <f>I20+SUM(I23:I30)</f>
        <v>0.51</v>
      </c>
      <c r="J63" s="66"/>
      <c r="K63" s="2">
        <f>K20+SUM(K23:K30)</f>
        <v>6.0000000000000012E-2</v>
      </c>
      <c r="L63" s="36">
        <f>K63-I63</f>
        <v>-0.45</v>
      </c>
      <c r="M63" s="49"/>
      <c r="N63" s="32">
        <f>N20+SUM(N23:N30)</f>
        <v>0.51</v>
      </c>
      <c r="O63" s="66"/>
      <c r="P63" s="2">
        <f>P20+SUM(P23:P30)</f>
        <v>6.0000000000000012E-2</v>
      </c>
      <c r="Q63" s="36">
        <f>P63-N63</f>
        <v>-0.45</v>
      </c>
      <c r="R63" s="49"/>
      <c r="S63" s="32">
        <f>S20+SUM(S23:S30)</f>
        <v>0.51</v>
      </c>
      <c r="T63" s="66"/>
      <c r="U63" s="2">
        <f>U20+SUM(U23:U30)</f>
        <v>6.0000000000000012E-2</v>
      </c>
      <c r="V63" s="36">
        <f>U63-S63</f>
        <v>-0.45</v>
      </c>
    </row>
    <row r="64" spans="1:22" ht="15.75" thickBot="1" x14ac:dyDescent="0.3">
      <c r="A64" s="130">
        <f t="shared" si="18"/>
        <v>57</v>
      </c>
      <c r="B64" s="131" t="s">
        <v>88</v>
      </c>
      <c r="C64" s="132"/>
      <c r="D64" s="133"/>
      <c r="E64" s="134"/>
      <c r="F64" s="135"/>
      <c r="G64" s="136">
        <f>G63/SUM(D61:D64)</f>
        <v>-4.9143854577489994E-2</v>
      </c>
      <c r="H64" s="132"/>
      <c r="I64" s="133"/>
      <c r="J64" s="134"/>
      <c r="K64" s="135"/>
      <c r="L64" s="136">
        <f>L63/SUM(I61:I64)</f>
        <v>-4.9143854577489994E-2</v>
      </c>
      <c r="M64" s="132"/>
      <c r="N64" s="133"/>
      <c r="O64" s="134"/>
      <c r="P64" s="135"/>
      <c r="Q64" s="136">
        <f>Q63/SUM(N61:N64)</f>
        <v>-4.9143854577489994E-2</v>
      </c>
      <c r="R64" s="132"/>
      <c r="S64" s="133"/>
      <c r="T64" s="134"/>
      <c r="U64" s="135"/>
      <c r="V64" s="136">
        <f>V63/SUM(S61:S64)</f>
        <v>-4.9143854577489994E-2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49" orientation="landscape" r:id="rId1"/>
  <headerFooter>
    <oddFooter>&amp;R&amp;8&amp;P/&amp;N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V64"/>
  <sheetViews>
    <sheetView zoomScale="110" zoomScaleNormal="110" workbookViewId="0">
      <pane xSplit="2" ySplit="6" topLeftCell="C49" activePane="bottomRight" state="frozen"/>
      <selection activeCell="D27" sqref="D27"/>
      <selection pane="topRight" activeCell="D27" sqref="D27"/>
      <selection pane="bottomLeft" activeCell="D27" sqref="D27"/>
      <selection pane="bottomRight" activeCell="H64" sqref="H64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33" t="s">
        <v>82</v>
      </c>
      <c r="B5" s="335" t="s">
        <v>0</v>
      </c>
      <c r="C5" s="331" t="s">
        <v>85</v>
      </c>
      <c r="D5" s="332"/>
      <c r="E5" s="329" t="s">
        <v>86</v>
      </c>
      <c r="F5" s="329"/>
      <c r="G5" s="330"/>
      <c r="H5" s="331" t="s">
        <v>87</v>
      </c>
      <c r="I5" s="332"/>
      <c r="J5" s="329" t="s">
        <v>86</v>
      </c>
      <c r="K5" s="329"/>
      <c r="L5" s="330"/>
      <c r="M5" s="331" t="s">
        <v>94</v>
      </c>
      <c r="N5" s="332"/>
      <c r="O5" s="329" t="s">
        <v>86</v>
      </c>
      <c r="P5" s="329"/>
      <c r="Q5" s="330"/>
      <c r="R5" s="331" t="s">
        <v>93</v>
      </c>
      <c r="S5" s="332"/>
      <c r="T5" s="329" t="s">
        <v>86</v>
      </c>
      <c r="U5" s="329"/>
      <c r="V5" s="330"/>
    </row>
    <row r="6" spans="1:22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Rates!$G$3</f>
        <v>7.3</v>
      </c>
      <c r="D18" s="32">
        <f>C18</f>
        <v>7.3</v>
      </c>
      <c r="E18" s="73">
        <f>Rates!$O$3</f>
        <v>7.43</v>
      </c>
      <c r="F18" s="2">
        <f>E18</f>
        <v>7.43</v>
      </c>
      <c r="G18" s="48"/>
      <c r="H18" s="35">
        <f>Rates!$G$3</f>
        <v>7.3</v>
      </c>
      <c r="I18" s="32">
        <f>H18</f>
        <v>7.3</v>
      </c>
      <c r="J18" s="73">
        <f>Rates!$O$3</f>
        <v>7.43</v>
      </c>
      <c r="K18" s="2">
        <f>J18</f>
        <v>7.43</v>
      </c>
      <c r="L18" s="48"/>
      <c r="M18" s="35">
        <f>Rates!$G$3</f>
        <v>7.3</v>
      </c>
      <c r="N18" s="32">
        <f>M18</f>
        <v>7.3</v>
      </c>
      <c r="O18" s="73">
        <f>Rates!$O$3</f>
        <v>7.43</v>
      </c>
      <c r="P18" s="2">
        <f>O18</f>
        <v>7.43</v>
      </c>
      <c r="Q18" s="48"/>
      <c r="R18" s="35">
        <f>Rates!$G$3</f>
        <v>7.3</v>
      </c>
      <c r="S18" s="32">
        <f>R18</f>
        <v>7.3</v>
      </c>
      <c r="T18" s="73">
        <f>Rates!$O$3</f>
        <v>7.43</v>
      </c>
      <c r="U18" s="2">
        <f>T18</f>
        <v>7.43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Rates!$G$4</f>
        <v>0</v>
      </c>
      <c r="D19" s="32">
        <f t="shared" ref="D19:D20" si="1">C19</f>
        <v>0</v>
      </c>
      <c r="E19" s="73">
        <f>Rates!$O$4</f>
        <v>0</v>
      </c>
      <c r="F19" s="2">
        <f t="shared" ref="F19:F20" si="2">E19</f>
        <v>0</v>
      </c>
      <c r="G19" s="48"/>
      <c r="H19" s="35">
        <f>Rates!$G$4</f>
        <v>0</v>
      </c>
      <c r="I19" s="32">
        <f t="shared" ref="I19:I20" si="3">H19</f>
        <v>0</v>
      </c>
      <c r="J19" s="73">
        <f>Rates!$O$4</f>
        <v>0</v>
      </c>
      <c r="K19" s="2">
        <f t="shared" ref="K19:K20" si="4">J19</f>
        <v>0</v>
      </c>
      <c r="L19" s="48"/>
      <c r="M19" s="35">
        <f>Rates!$G$4</f>
        <v>0</v>
      </c>
      <c r="N19" s="32">
        <f t="shared" ref="N19:N20" si="5">M19</f>
        <v>0</v>
      </c>
      <c r="O19" s="73">
        <f>Rates!$O$4</f>
        <v>0</v>
      </c>
      <c r="P19" s="2">
        <f t="shared" ref="P19:P20" si="6">O19</f>
        <v>0</v>
      </c>
      <c r="Q19" s="48"/>
      <c r="R19" s="35">
        <f>Rates!$G$4</f>
        <v>0</v>
      </c>
      <c r="S19" s="32">
        <f t="shared" ref="S19:S20" si="7">R19</f>
        <v>0</v>
      </c>
      <c r="T19" s="73">
        <f>Rates!$O$4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Rates!$G$5</f>
        <v>0</v>
      </c>
      <c r="D20" s="32">
        <f t="shared" si="1"/>
        <v>0</v>
      </c>
      <c r="E20" s="73">
        <f>Rates!$O$5</f>
        <v>0</v>
      </c>
      <c r="F20" s="2">
        <f t="shared" si="2"/>
        <v>0</v>
      </c>
      <c r="G20" s="48"/>
      <c r="H20" s="35">
        <f>Rates!$G$5</f>
        <v>0</v>
      </c>
      <c r="I20" s="32">
        <f t="shared" si="3"/>
        <v>0</v>
      </c>
      <c r="J20" s="73">
        <f>Rates!$O$5</f>
        <v>0</v>
      </c>
      <c r="K20" s="2">
        <f t="shared" si="4"/>
        <v>0</v>
      </c>
      <c r="L20" s="48"/>
      <c r="M20" s="35">
        <f>Rates!$G$5</f>
        <v>0</v>
      </c>
      <c r="N20" s="32">
        <f t="shared" si="5"/>
        <v>0</v>
      </c>
      <c r="O20" s="73">
        <f>Rates!$O$5</f>
        <v>0</v>
      </c>
      <c r="P20" s="2">
        <f t="shared" si="6"/>
        <v>0</v>
      </c>
      <c r="Q20" s="48"/>
      <c r="R20" s="35">
        <f>Rates!$G$5</f>
        <v>0</v>
      </c>
      <c r="S20" s="32">
        <f t="shared" si="7"/>
        <v>0</v>
      </c>
      <c r="T20" s="73">
        <f>Rates!$O$5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Rates!$G$7</f>
        <v>0.65429999999999999</v>
      </c>
      <c r="D22" s="32">
        <f>C22*D$8</f>
        <v>0.65429999999999999</v>
      </c>
      <c r="E22" s="74">
        <f>Rates!$O$7</f>
        <v>0.66579999999999995</v>
      </c>
      <c r="F22" s="2">
        <f>E22*F$8</f>
        <v>0.66579999999999995</v>
      </c>
      <c r="G22" s="48"/>
      <c r="H22" s="37">
        <f>Rates!$G$7</f>
        <v>0.65429999999999999</v>
      </c>
      <c r="I22" s="32">
        <f>H22*I$8</f>
        <v>0.65429999999999999</v>
      </c>
      <c r="J22" s="74">
        <f>Rates!$O$7</f>
        <v>0.66579999999999995</v>
      </c>
      <c r="K22" s="2">
        <f>J22*K$8</f>
        <v>0.66579999999999995</v>
      </c>
      <c r="L22" s="48"/>
      <c r="M22" s="37">
        <f>Rates!$G$7</f>
        <v>0.65429999999999999</v>
      </c>
      <c r="N22" s="32">
        <f>M22*N$8</f>
        <v>0.65429999999999999</v>
      </c>
      <c r="O22" s="74">
        <f>Rates!$O$7</f>
        <v>0.66579999999999995</v>
      </c>
      <c r="P22" s="2">
        <f>O22*P$8</f>
        <v>0.66579999999999995</v>
      </c>
      <c r="Q22" s="48"/>
      <c r="R22" s="37">
        <f>Rates!$G$7</f>
        <v>0.65429999999999999</v>
      </c>
      <c r="S22" s="32">
        <f>R22*S$8</f>
        <v>0.65429999999999999</v>
      </c>
      <c r="T22" s="74">
        <f>Rates!$O$7</f>
        <v>0.66579999999999995</v>
      </c>
      <c r="U22" s="2">
        <f>T22*U$8</f>
        <v>0.66579999999999995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Rates!$G$8</f>
        <v>0.46610000000000001</v>
      </c>
      <c r="D23" s="32">
        <f t="shared" ref="D23:D31" si="9">C23*D$8</f>
        <v>0.46610000000000001</v>
      </c>
      <c r="E23" s="74">
        <f>Rates!$O$8</f>
        <v>0.46610000000000001</v>
      </c>
      <c r="F23" s="2">
        <f t="shared" ref="F23:F31" si="10">E23*F$8</f>
        <v>0.46610000000000001</v>
      </c>
      <c r="G23" s="48"/>
      <c r="H23" s="37">
        <f>Rates!$G$8</f>
        <v>0.46610000000000001</v>
      </c>
      <c r="I23" s="32">
        <f t="shared" ref="I23:I31" si="11">H23*I$8</f>
        <v>0.46610000000000001</v>
      </c>
      <c r="J23" s="74">
        <f>Rates!$O$8</f>
        <v>0.46610000000000001</v>
      </c>
      <c r="K23" s="2">
        <f t="shared" ref="K23:K31" si="12">J23*K$8</f>
        <v>0.46610000000000001</v>
      </c>
      <c r="L23" s="48"/>
      <c r="M23" s="37">
        <f>Rates!$G$8</f>
        <v>0.46610000000000001</v>
      </c>
      <c r="N23" s="32">
        <f t="shared" ref="N23:N31" si="13">M23*N$8</f>
        <v>0.46610000000000001</v>
      </c>
      <c r="O23" s="74">
        <f>Rates!$O$8</f>
        <v>0.46610000000000001</v>
      </c>
      <c r="P23" s="2">
        <f t="shared" ref="P23:P31" si="14">O23*P$8</f>
        <v>0.46610000000000001</v>
      </c>
      <c r="Q23" s="48"/>
      <c r="R23" s="37">
        <f>Rates!$G$8</f>
        <v>0.46610000000000001</v>
      </c>
      <c r="S23" s="32">
        <f t="shared" ref="S23:S31" si="15">R23*S$8</f>
        <v>0.46610000000000001</v>
      </c>
      <c r="T23" s="74">
        <f>Rates!$O$8</f>
        <v>0.46610000000000001</v>
      </c>
      <c r="U23" s="2">
        <f t="shared" ref="U23:U31" si="16">T23*U$8</f>
        <v>0.46610000000000001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Rates!$G$9</f>
        <v>0</v>
      </c>
      <c r="D24" s="32">
        <f t="shared" si="9"/>
        <v>0</v>
      </c>
      <c r="E24" s="74">
        <f>Rates!$O$9</f>
        <v>0</v>
      </c>
      <c r="F24" s="2">
        <f t="shared" si="10"/>
        <v>0</v>
      </c>
      <c r="G24" s="48"/>
      <c r="H24" s="37">
        <f>Rates!$G$9</f>
        <v>0</v>
      </c>
      <c r="I24" s="32">
        <f t="shared" si="11"/>
        <v>0</v>
      </c>
      <c r="J24" s="74">
        <f>Rates!$O$9</f>
        <v>0</v>
      </c>
      <c r="K24" s="2">
        <f t="shared" si="12"/>
        <v>0</v>
      </c>
      <c r="L24" s="48"/>
      <c r="M24" s="37">
        <f>Rates!$G$9</f>
        <v>0</v>
      </c>
      <c r="N24" s="32">
        <f t="shared" si="13"/>
        <v>0</v>
      </c>
      <c r="O24" s="74">
        <f>Rates!$O$9</f>
        <v>0</v>
      </c>
      <c r="P24" s="2">
        <f t="shared" si="14"/>
        <v>0</v>
      </c>
      <c r="Q24" s="48"/>
      <c r="R24" s="37">
        <f>Rates!$G$9</f>
        <v>0</v>
      </c>
      <c r="S24" s="32">
        <f t="shared" si="15"/>
        <v>0</v>
      </c>
      <c r="T24" s="74">
        <f>Rates!$O$9</f>
        <v>0</v>
      </c>
      <c r="U24" s="2">
        <f t="shared" si="16"/>
        <v>0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Rates!G20</f>
        <v>0.19489999999999999</v>
      </c>
      <c r="N25" s="32">
        <f t="shared" si="13"/>
        <v>0.19489999999999999</v>
      </c>
      <c r="O25" s="74">
        <v>0</v>
      </c>
      <c r="P25" s="2">
        <f t="shared" si="14"/>
        <v>0</v>
      </c>
      <c r="Q25" s="48"/>
      <c r="R25" s="37">
        <v>0</v>
      </c>
      <c r="S25" s="32">
        <f t="shared" si="15"/>
        <v>0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v>0</v>
      </c>
      <c r="S26" s="32">
        <f t="shared" si="15"/>
        <v>0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Rates!$G$10</f>
        <v>0.54890000000000005</v>
      </c>
      <c r="D27" s="32">
        <f t="shared" si="9"/>
        <v>0.54890000000000005</v>
      </c>
      <c r="E27" s="74">
        <f>Rates!$O$10</f>
        <v>0</v>
      </c>
      <c r="F27" s="2">
        <f t="shared" si="10"/>
        <v>0</v>
      </c>
      <c r="G27" s="48"/>
      <c r="H27" s="37">
        <f>Rates!$G$10</f>
        <v>0.54890000000000005</v>
      </c>
      <c r="I27" s="32">
        <f t="shared" si="11"/>
        <v>0.54890000000000005</v>
      </c>
      <c r="J27" s="74">
        <f>Rates!$O$10</f>
        <v>0</v>
      </c>
      <c r="K27" s="2">
        <f t="shared" si="12"/>
        <v>0</v>
      </c>
      <c r="L27" s="48"/>
      <c r="M27" s="37">
        <f>Rates!$G$10</f>
        <v>0.54890000000000005</v>
      </c>
      <c r="N27" s="32">
        <f t="shared" si="13"/>
        <v>0.54890000000000005</v>
      </c>
      <c r="O27" s="74">
        <f>Rates!$O$10</f>
        <v>0</v>
      </c>
      <c r="P27" s="2">
        <f t="shared" si="14"/>
        <v>0</v>
      </c>
      <c r="Q27" s="48"/>
      <c r="R27" s="37">
        <f>Rates!$G$10</f>
        <v>0.54890000000000005</v>
      </c>
      <c r="S27" s="32">
        <f t="shared" si="15"/>
        <v>0.54890000000000005</v>
      </c>
      <c r="T27" s="74">
        <f>Rates!$O$10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Rates!$G$11</f>
        <v>0</v>
      </c>
      <c r="D28" s="32">
        <f t="shared" si="9"/>
        <v>0</v>
      </c>
      <c r="E28" s="74">
        <f>Rates!$O$11</f>
        <v>-0.51400000000000001</v>
      </c>
      <c r="F28" s="2">
        <f t="shared" si="10"/>
        <v>-0.51400000000000001</v>
      </c>
      <c r="G28" s="48"/>
      <c r="H28" s="37">
        <f>Rates!$G$11</f>
        <v>0</v>
      </c>
      <c r="I28" s="32">
        <f t="shared" si="11"/>
        <v>0</v>
      </c>
      <c r="J28" s="74">
        <f>Rates!$O$11</f>
        <v>-0.51400000000000001</v>
      </c>
      <c r="K28" s="2">
        <f t="shared" si="12"/>
        <v>-0.51400000000000001</v>
      </c>
      <c r="L28" s="48"/>
      <c r="M28" s="37">
        <f>Rates!$G$11</f>
        <v>0</v>
      </c>
      <c r="N28" s="32">
        <f t="shared" si="13"/>
        <v>0</v>
      </c>
      <c r="O28" s="74">
        <f>Rates!$O$11</f>
        <v>-0.51400000000000001</v>
      </c>
      <c r="P28" s="2">
        <f t="shared" si="14"/>
        <v>-0.51400000000000001</v>
      </c>
      <c r="Q28" s="48"/>
      <c r="R28" s="37">
        <f>Rates!$G$11</f>
        <v>0</v>
      </c>
      <c r="S28" s="32">
        <f t="shared" si="15"/>
        <v>0</v>
      </c>
      <c r="T28" s="74">
        <f>Rates!$O$11</f>
        <v>-0.51400000000000001</v>
      </c>
      <c r="U28" s="2">
        <f t="shared" si="16"/>
        <v>-0.51400000000000001</v>
      </c>
      <c r="V28" s="48"/>
    </row>
    <row r="29" spans="1:22" x14ac:dyDescent="0.25">
      <c r="A29" s="99">
        <f t="shared" si="0"/>
        <v>23</v>
      </c>
      <c r="B29" s="48" t="s">
        <v>176</v>
      </c>
      <c r="C29" s="37">
        <f>Rates!$G$12</f>
        <v>0</v>
      </c>
      <c r="D29" s="32">
        <f t="shared" si="9"/>
        <v>0</v>
      </c>
      <c r="E29" s="74">
        <f>Rates!$O$12</f>
        <v>0.1038</v>
      </c>
      <c r="F29" s="2">
        <f t="shared" si="10"/>
        <v>0.1038</v>
      </c>
      <c r="G29" s="48"/>
      <c r="H29" s="37">
        <f>Rates!$G$12</f>
        <v>0</v>
      </c>
      <c r="I29" s="32">
        <f t="shared" si="11"/>
        <v>0</v>
      </c>
      <c r="J29" s="74">
        <f>Rates!$O$12</f>
        <v>0.1038</v>
      </c>
      <c r="K29" s="2">
        <f t="shared" si="12"/>
        <v>0.1038</v>
      </c>
      <c r="L29" s="48"/>
      <c r="M29" s="37">
        <f>Rates!$G$12</f>
        <v>0</v>
      </c>
      <c r="N29" s="32">
        <f t="shared" si="13"/>
        <v>0</v>
      </c>
      <c r="O29" s="74">
        <f>Rates!$O$12</f>
        <v>0.1038</v>
      </c>
      <c r="P29" s="2">
        <f t="shared" si="14"/>
        <v>0.1038</v>
      </c>
      <c r="Q29" s="48"/>
      <c r="R29" s="37">
        <f>Rates!$G$12</f>
        <v>0</v>
      </c>
      <c r="S29" s="32">
        <f t="shared" si="15"/>
        <v>0</v>
      </c>
      <c r="T29" s="74">
        <f>Rates!$O$12</f>
        <v>0.1038</v>
      </c>
      <c r="U29" s="2">
        <f t="shared" si="16"/>
        <v>0.1038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Rates!$G$13</f>
        <v>0.13819999999999999</v>
      </c>
      <c r="D30" s="32">
        <f t="shared" si="9"/>
        <v>0.13819999999999999</v>
      </c>
      <c r="E30" s="74">
        <f>Rates!$O$13</f>
        <v>0</v>
      </c>
      <c r="F30" s="2">
        <f t="shared" si="10"/>
        <v>0</v>
      </c>
      <c r="G30" s="48"/>
      <c r="H30" s="37">
        <f>Rates!$G$13</f>
        <v>0.13819999999999999</v>
      </c>
      <c r="I30" s="32">
        <f t="shared" si="11"/>
        <v>0.13819999999999999</v>
      </c>
      <c r="J30" s="74">
        <f>Rates!$O$13</f>
        <v>0</v>
      </c>
      <c r="K30" s="2">
        <f t="shared" si="12"/>
        <v>0</v>
      </c>
      <c r="L30" s="48"/>
      <c r="M30" s="37">
        <f>Rates!$G$13</f>
        <v>0.13819999999999999</v>
      </c>
      <c r="N30" s="32">
        <f t="shared" si="13"/>
        <v>0.13819999999999999</v>
      </c>
      <c r="O30" s="74">
        <f>Rates!$O$13</f>
        <v>0</v>
      </c>
      <c r="P30" s="2">
        <f t="shared" si="14"/>
        <v>0</v>
      </c>
      <c r="Q30" s="48"/>
      <c r="R30" s="37">
        <f>Rates!$G$13</f>
        <v>0.13819999999999999</v>
      </c>
      <c r="S30" s="32">
        <f t="shared" si="15"/>
        <v>0.13819999999999999</v>
      </c>
      <c r="T30" s="74">
        <f>Rates!$O$13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Rates!$G$14</f>
        <v>-0.77769999999999995</v>
      </c>
      <c r="D31" s="32">
        <f t="shared" si="9"/>
        <v>-0.77769999999999995</v>
      </c>
      <c r="E31" s="74">
        <f>Rates!$O$14</f>
        <v>-0.77769999999999995</v>
      </c>
      <c r="F31" s="2">
        <f t="shared" si="10"/>
        <v>-0.77769999999999995</v>
      </c>
      <c r="G31" s="48"/>
      <c r="H31" s="37">
        <f>Rates!$G$14</f>
        <v>-0.77769999999999995</v>
      </c>
      <c r="I31" s="32">
        <f t="shared" si="11"/>
        <v>-0.77769999999999995</v>
      </c>
      <c r="J31" s="74">
        <f>Rates!$O$14</f>
        <v>-0.77769999999999995</v>
      </c>
      <c r="K31" s="2">
        <f t="shared" si="12"/>
        <v>-0.77769999999999995</v>
      </c>
      <c r="L31" s="48"/>
      <c r="M31" s="37">
        <f>Rates!$G$14</f>
        <v>-0.77769999999999995</v>
      </c>
      <c r="N31" s="32">
        <f t="shared" si="13"/>
        <v>-0.77769999999999995</v>
      </c>
      <c r="O31" s="74">
        <f>Rates!$O$14</f>
        <v>-0.77769999999999995</v>
      </c>
      <c r="P31" s="2">
        <f t="shared" si="14"/>
        <v>-0.77769999999999995</v>
      </c>
      <c r="Q31" s="48"/>
      <c r="R31" s="37">
        <f>Rates!$G$14</f>
        <v>-0.77769999999999995</v>
      </c>
      <c r="S31" s="32">
        <f t="shared" si="15"/>
        <v>-0.77769999999999995</v>
      </c>
      <c r="T31" s="74">
        <f>Rates!$O$14</f>
        <v>-0.77769999999999995</v>
      </c>
      <c r="U31" s="2">
        <f t="shared" si="16"/>
        <v>-0.77769999999999995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9.0515908921438069</v>
      </c>
      <c r="E32" s="70"/>
      <c r="F32" s="55">
        <f>SUM(F18:F31)</f>
        <v>8.0957908921438069</v>
      </c>
      <c r="G32" s="87">
        <f>F32-D32</f>
        <v>-0.95579999999999998</v>
      </c>
      <c r="H32" s="86"/>
      <c r="I32" s="56">
        <f>SUM(I18:I31)</f>
        <v>9.0515908921438069</v>
      </c>
      <c r="J32" s="70"/>
      <c r="K32" s="55">
        <f>SUM(K18:K31)</f>
        <v>8.0957908921438069</v>
      </c>
      <c r="L32" s="87">
        <f>K32-I32</f>
        <v>-0.95579999999999998</v>
      </c>
      <c r="M32" s="86"/>
      <c r="N32" s="56">
        <f>SUM(N18:N31)</f>
        <v>9.2464908921438074</v>
      </c>
      <c r="O32" s="70"/>
      <c r="P32" s="55">
        <f>SUM(P18:P31)</f>
        <v>8.0957908921438069</v>
      </c>
      <c r="Q32" s="87">
        <f>P32-N32</f>
        <v>-1.1507000000000005</v>
      </c>
      <c r="R32" s="86"/>
      <c r="S32" s="56">
        <f>SUM(S18:S31)</f>
        <v>9.0515908921438069</v>
      </c>
      <c r="T32" s="70"/>
      <c r="U32" s="55">
        <f>SUM(U18:U31)</f>
        <v>8.0957908921438069</v>
      </c>
      <c r="V32" s="87">
        <f>U32-S32</f>
        <v>-0.95579999999999998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-0.105594697262508</v>
      </c>
      <c r="H33" s="88"/>
      <c r="I33" s="80"/>
      <c r="J33" s="71"/>
      <c r="K33" s="57"/>
      <c r="L33" s="89">
        <f>L32/I32</f>
        <v>-0.105594697262508</v>
      </c>
      <c r="M33" s="88"/>
      <c r="N33" s="80"/>
      <c r="O33" s="71"/>
      <c r="P33" s="57"/>
      <c r="Q33" s="89">
        <f>Q32/N32</f>
        <v>-0.12444721066860961</v>
      </c>
      <c r="R33" s="88"/>
      <c r="S33" s="80"/>
      <c r="T33" s="71"/>
      <c r="U33" s="57"/>
      <c r="V33" s="89">
        <f>V32/S32</f>
        <v>-0.105594697262508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Rates!$G$17</f>
        <v>1.9570000000000001</v>
      </c>
      <c r="D35" s="32">
        <f>C35*D$8</f>
        <v>1.9570000000000001</v>
      </c>
      <c r="E35" s="74">
        <f>Rates!$O$17</f>
        <v>1.9328000000000001</v>
      </c>
      <c r="F35" s="2">
        <f>E35*F$8</f>
        <v>1.9328000000000001</v>
      </c>
      <c r="G35" s="48"/>
      <c r="H35" s="37">
        <f>Rates!$G$17</f>
        <v>1.9570000000000001</v>
      </c>
      <c r="I35" s="32">
        <f>H35*I$8</f>
        <v>1.9570000000000001</v>
      </c>
      <c r="J35" s="74">
        <f>Rates!$O$17</f>
        <v>1.9328000000000001</v>
      </c>
      <c r="K35" s="2">
        <f>J35*K$8</f>
        <v>1.9328000000000001</v>
      </c>
      <c r="L35" s="48"/>
      <c r="M35" s="37">
        <f>Rates!$G$17</f>
        <v>1.9570000000000001</v>
      </c>
      <c r="N35" s="32">
        <f>M35*N$8</f>
        <v>1.9570000000000001</v>
      </c>
      <c r="O35" s="74">
        <f>Rates!$O$17</f>
        <v>1.9328000000000001</v>
      </c>
      <c r="P35" s="2">
        <f>O35*P$8</f>
        <v>1.9328000000000001</v>
      </c>
      <c r="Q35" s="48"/>
      <c r="R35" s="37">
        <f>Rates!$G$17</f>
        <v>1.9570000000000001</v>
      </c>
      <c r="S35" s="32">
        <f>R35*S$8</f>
        <v>1.9570000000000001</v>
      </c>
      <c r="T35" s="74">
        <f>Rates!$O$17</f>
        <v>1.9328000000000001</v>
      </c>
      <c r="U35" s="2">
        <f>T35*U$8</f>
        <v>1.9328000000000001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Rates!$G$18</f>
        <v>1.4947999999999999</v>
      </c>
      <c r="D36" s="255">
        <f>C36*D$8</f>
        <v>1.4947999999999999</v>
      </c>
      <c r="E36" s="74">
        <f>Rates!$O$18</f>
        <v>1.4812000000000001</v>
      </c>
      <c r="F36" s="2">
        <f>E36*F$8</f>
        <v>1.4812000000000001</v>
      </c>
      <c r="G36" s="48"/>
      <c r="H36" s="37">
        <f>Rates!$G$18</f>
        <v>1.4947999999999999</v>
      </c>
      <c r="I36" s="255">
        <f>H36*I$8</f>
        <v>1.4947999999999999</v>
      </c>
      <c r="J36" s="74">
        <f>Rates!$O$18</f>
        <v>1.4812000000000001</v>
      </c>
      <c r="K36" s="2">
        <f>J36*K$8</f>
        <v>1.4812000000000001</v>
      </c>
      <c r="L36" s="48"/>
      <c r="M36" s="37">
        <f>Rates!$G$18</f>
        <v>1.4947999999999999</v>
      </c>
      <c r="N36" s="255">
        <f>M36*N$8</f>
        <v>1.4947999999999999</v>
      </c>
      <c r="O36" s="74">
        <f>Rates!$O$18</f>
        <v>1.4812000000000001</v>
      </c>
      <c r="P36" s="2">
        <f>O36*P$8</f>
        <v>1.4812000000000001</v>
      </c>
      <c r="Q36" s="48"/>
      <c r="R36" s="37">
        <f>Rates!$G$18</f>
        <v>1.4947999999999999</v>
      </c>
      <c r="S36" s="255">
        <f>R36*S$8</f>
        <v>1.4947999999999999</v>
      </c>
      <c r="T36" s="74">
        <f>Rates!$O$18</f>
        <v>1.4812000000000001</v>
      </c>
      <c r="U36" s="2">
        <f>T36*U$8</f>
        <v>1.4812000000000001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3.4518</v>
      </c>
      <c r="E37" s="70"/>
      <c r="F37" s="55">
        <f>SUM(F35:F36)</f>
        <v>3.4140000000000001</v>
      </c>
      <c r="G37" s="87">
        <f>F37-D37</f>
        <v>-3.7799999999999834E-2</v>
      </c>
      <c r="H37" s="86"/>
      <c r="I37" s="56">
        <f>SUM(I35:I36)</f>
        <v>3.4518</v>
      </c>
      <c r="J37" s="70"/>
      <c r="K37" s="55">
        <f>SUM(K35:K36)</f>
        <v>3.4140000000000001</v>
      </c>
      <c r="L37" s="87">
        <f>K37-I37</f>
        <v>-3.7799999999999834E-2</v>
      </c>
      <c r="M37" s="86"/>
      <c r="N37" s="56">
        <f>SUM(N35:N36)</f>
        <v>3.4518</v>
      </c>
      <c r="O37" s="70"/>
      <c r="P37" s="55">
        <f>SUM(P35:P36)</f>
        <v>3.4140000000000001</v>
      </c>
      <c r="Q37" s="87">
        <f>P37-N37</f>
        <v>-3.7799999999999834E-2</v>
      </c>
      <c r="R37" s="86"/>
      <c r="S37" s="56">
        <f>SUM(S35:S36)</f>
        <v>3.4518</v>
      </c>
      <c r="T37" s="70"/>
      <c r="U37" s="55">
        <f>SUM(U35:U36)</f>
        <v>3.4140000000000001</v>
      </c>
      <c r="V37" s="87">
        <f>U37-S37</f>
        <v>-3.7799999999999834E-2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-1.0950808273943981E-2</v>
      </c>
      <c r="H38" s="88"/>
      <c r="I38" s="80"/>
      <c r="J38" s="71"/>
      <c r="K38" s="57"/>
      <c r="L38" s="89">
        <f>L37/I37</f>
        <v>-1.0950808273943981E-2</v>
      </c>
      <c r="M38" s="88"/>
      <c r="N38" s="80"/>
      <c r="O38" s="71"/>
      <c r="P38" s="57"/>
      <c r="Q38" s="89">
        <f>Q37/N37</f>
        <v>-1.0950808273943981E-2</v>
      </c>
      <c r="R38" s="88"/>
      <c r="S38" s="80"/>
      <c r="T38" s="71"/>
      <c r="U38" s="57"/>
      <c r="V38" s="89">
        <f>V37/S37</f>
        <v>-1.0950808273943981E-2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WMSR+RRRP+OESP</f>
        <v>6.0000000000000001E-3</v>
      </c>
      <c r="D40" s="32">
        <f>C40*D10</f>
        <v>0.93887999999999994</v>
      </c>
      <c r="E40" s="74">
        <f>WMSR+RRRP+OESP</f>
        <v>6.0000000000000001E-3</v>
      </c>
      <c r="F40" s="2">
        <f>E40*F10</f>
        <v>0.93887999999999994</v>
      </c>
      <c r="G40" s="48"/>
      <c r="H40" s="37">
        <f>WMSR+RRRP+OESP</f>
        <v>6.0000000000000001E-3</v>
      </c>
      <c r="I40" s="32">
        <f>H40*I10</f>
        <v>0.93887999999999994</v>
      </c>
      <c r="J40" s="74">
        <f>WMSR+RRRP+OESP</f>
        <v>6.0000000000000001E-3</v>
      </c>
      <c r="K40" s="2">
        <f>J40*K10</f>
        <v>0.93887999999999994</v>
      </c>
      <c r="L40" s="48"/>
      <c r="M40" s="37">
        <f>WMSR+RRRP+OESP</f>
        <v>6.0000000000000001E-3</v>
      </c>
      <c r="N40" s="32">
        <f>M40*N10</f>
        <v>0.93887999999999994</v>
      </c>
      <c r="O40" s="74">
        <f>WMSR+RRRP+OESP</f>
        <v>6.0000000000000001E-3</v>
      </c>
      <c r="P40" s="2">
        <f>O40*P10</f>
        <v>0.93887999999999994</v>
      </c>
      <c r="Q40" s="48"/>
      <c r="R40" s="37">
        <f>WMSR+RRRP+OESP</f>
        <v>6.0000000000000001E-3</v>
      </c>
      <c r="S40" s="32">
        <f>R40*S10</f>
        <v>0.93887999999999994</v>
      </c>
      <c r="T40" s="74">
        <f>WMSR+RRRP+OESP</f>
        <v>6.0000000000000001E-3</v>
      </c>
      <c r="U40" s="2">
        <f>T40*U10</f>
        <v>0.93887999999999994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2.23888</v>
      </c>
      <c r="G43" s="87">
        <f>F43-D43</f>
        <v>0</v>
      </c>
      <c r="H43" s="86"/>
      <c r="I43" s="56">
        <f>SUM(I40:I42)</f>
        <v>2.23888</v>
      </c>
      <c r="J43" s="70"/>
      <c r="K43" s="55">
        <f>SUM(K40:K42)</f>
        <v>2.23888</v>
      </c>
      <c r="L43" s="87">
        <f>K43-I43</f>
        <v>0</v>
      </c>
      <c r="M43" s="86"/>
      <c r="N43" s="56">
        <f>SUM(N40:N42)</f>
        <v>2.23888</v>
      </c>
      <c r="O43" s="70"/>
      <c r="P43" s="55">
        <f>SUM(P40:P42)</f>
        <v>2.23888</v>
      </c>
      <c r="Q43" s="87">
        <f>P43-N43</f>
        <v>0</v>
      </c>
      <c r="R43" s="86"/>
      <c r="S43" s="56">
        <f>SUM(S40:S42)</f>
        <v>2.23888</v>
      </c>
      <c r="T43" s="70"/>
      <c r="U43" s="55">
        <f>SUM(U40:U42)</f>
        <v>2.23888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24">
        <f t="shared" si="0"/>
        <v>39</v>
      </c>
      <c r="B45" s="125" t="s">
        <v>98</v>
      </c>
      <c r="C45" s="337"/>
      <c r="D45" s="127">
        <f>D15+D32+D37+D43</f>
        <v>31.450393395472702</v>
      </c>
      <c r="E45" s="338"/>
      <c r="F45" s="53">
        <f>F15+F32+F37+F43</f>
        <v>30.456793395472701</v>
      </c>
      <c r="G45" s="345"/>
      <c r="H45" s="337"/>
      <c r="I45" s="127">
        <f>I15+I32+I37+I43</f>
        <v>31.450393395472702</v>
      </c>
      <c r="J45" s="338"/>
      <c r="K45" s="53">
        <f>K15+K32+K37+K43</f>
        <v>30.456793395472701</v>
      </c>
      <c r="L45" s="345"/>
      <c r="M45" s="337"/>
      <c r="N45" s="127">
        <f>N15+N32+N37+N43</f>
        <v>31.645293395472699</v>
      </c>
      <c r="O45" s="338"/>
      <c r="P45" s="53">
        <f>P15+P32+P37+P43</f>
        <v>30.456793395472701</v>
      </c>
      <c r="Q45" s="345"/>
      <c r="R45" s="337"/>
      <c r="S45" s="127">
        <f>S15+S32+S37+S43</f>
        <v>31.450393395472702</v>
      </c>
      <c r="T45" s="338"/>
      <c r="U45" s="53">
        <f>U15+U32+U37+U43</f>
        <v>30.456793395472701</v>
      </c>
      <c r="V45" s="345"/>
    </row>
    <row r="46" spans="1:22" x14ac:dyDescent="0.25">
      <c r="A46" s="339">
        <f t="shared" si="0"/>
        <v>40</v>
      </c>
      <c r="B46" s="340"/>
      <c r="C46" s="341"/>
      <c r="D46" s="342"/>
      <c r="E46" s="343"/>
      <c r="F46" s="344"/>
      <c r="G46" s="346"/>
      <c r="H46" s="341"/>
      <c r="I46" s="342"/>
      <c r="J46" s="343"/>
      <c r="K46" s="344"/>
      <c r="L46" s="346"/>
      <c r="M46" s="341"/>
      <c r="N46" s="342"/>
      <c r="O46" s="343"/>
      <c r="P46" s="344"/>
      <c r="Q46" s="346"/>
      <c r="R46" s="341"/>
      <c r="S46" s="342"/>
      <c r="T46" s="343"/>
      <c r="U46" s="344"/>
      <c r="V46" s="346"/>
    </row>
    <row r="47" spans="1:22" x14ac:dyDescent="0.25">
      <c r="A47" s="108">
        <f t="shared" si="0"/>
        <v>41</v>
      </c>
      <c r="B47" s="94" t="s">
        <v>11</v>
      </c>
      <c r="C47" s="50"/>
      <c r="D47" s="33">
        <f>D45*0.13</f>
        <v>4.0885511414114513</v>
      </c>
      <c r="E47" s="76"/>
      <c r="F47" s="59">
        <f>F45*0.13</f>
        <v>3.9593831414114513</v>
      </c>
      <c r="G47" s="94"/>
      <c r="H47" s="50"/>
      <c r="I47" s="33">
        <f>I45*0.13</f>
        <v>4.0885511414114513</v>
      </c>
      <c r="J47" s="76"/>
      <c r="K47" s="59">
        <f>K45*0.13</f>
        <v>3.9593831414114513</v>
      </c>
      <c r="L47" s="94"/>
      <c r="M47" s="50"/>
      <c r="N47" s="33">
        <f>N45*0.13</f>
        <v>4.1138881414114508</v>
      </c>
      <c r="O47" s="76"/>
      <c r="P47" s="59">
        <f>P45*0.13</f>
        <v>3.9593831414114513</v>
      </c>
      <c r="Q47" s="94"/>
      <c r="R47" s="50"/>
      <c r="S47" s="33">
        <f>S45*0.13</f>
        <v>4.0885511414114513</v>
      </c>
      <c r="T47" s="76"/>
      <c r="U47" s="59">
        <f>U45*0.13</f>
        <v>3.9593831414114513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35.538944536884152</v>
      </c>
      <c r="E48" s="78"/>
      <c r="F48" s="63">
        <f>SUM(F45:F47)</f>
        <v>34.416176536884151</v>
      </c>
      <c r="G48" s="96">
        <f>F48-D48</f>
        <v>-1.1227680000000007</v>
      </c>
      <c r="H48" s="95"/>
      <c r="I48" s="64">
        <f>SUM(I45:I47)</f>
        <v>35.538944536884152</v>
      </c>
      <c r="J48" s="78"/>
      <c r="K48" s="63">
        <f>SUM(K45:K47)</f>
        <v>34.416176536884151</v>
      </c>
      <c r="L48" s="96">
        <f>K48-I48</f>
        <v>-1.1227680000000007</v>
      </c>
      <c r="M48" s="95"/>
      <c r="N48" s="64">
        <f>SUM(N45:N47)</f>
        <v>35.759181536884149</v>
      </c>
      <c r="O48" s="78"/>
      <c r="P48" s="63">
        <f>SUM(P45:P47)</f>
        <v>34.416176536884151</v>
      </c>
      <c r="Q48" s="96">
        <f>P48-N48</f>
        <v>-1.343004999999998</v>
      </c>
      <c r="R48" s="95"/>
      <c r="S48" s="64">
        <f>SUM(S45:S47)</f>
        <v>35.538944536884152</v>
      </c>
      <c r="T48" s="78"/>
      <c r="U48" s="63">
        <f>SUM(U45:U47)</f>
        <v>34.416176536884151</v>
      </c>
      <c r="V48" s="96">
        <f>U48-S48</f>
        <v>-1.1227680000000007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-3.1592609590156341E-2</v>
      </c>
      <c r="H49" s="97"/>
      <c r="I49" s="83"/>
      <c r="J49" s="79"/>
      <c r="K49" s="65"/>
      <c r="L49" s="98">
        <f>L48/I48</f>
        <v>-3.1592609590156341E-2</v>
      </c>
      <c r="M49" s="97"/>
      <c r="N49" s="83"/>
      <c r="O49" s="79"/>
      <c r="P49" s="65"/>
      <c r="Q49" s="98">
        <f>Q48/N48</f>
        <v>-3.7556927823270865E-2</v>
      </c>
      <c r="R49" s="97"/>
      <c r="S49" s="83"/>
      <c r="T49" s="79"/>
      <c r="U49" s="65"/>
      <c r="V49" s="98">
        <f>V48/S48</f>
        <v>-3.1592609590156341E-2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2">
        <f>C51*D8</f>
        <v>0</v>
      </c>
      <c r="E51" s="163">
        <v>0</v>
      </c>
      <c r="F51" s="59">
        <f>E51*F8</f>
        <v>0</v>
      </c>
      <c r="G51" s="94"/>
      <c r="H51" s="162">
        <v>0</v>
      </c>
      <c r="I51" s="32">
        <f>H51*I8</f>
        <v>0</v>
      </c>
      <c r="J51" s="163">
        <v>0</v>
      </c>
      <c r="K51" s="59">
        <f>J51*K8</f>
        <v>0</v>
      </c>
      <c r="L51" s="94"/>
      <c r="M51" s="162">
        <v>0</v>
      </c>
      <c r="N51" s="32">
        <f>M51*N8</f>
        <v>0</v>
      </c>
      <c r="O51" s="163">
        <v>0</v>
      </c>
      <c r="P51" s="59">
        <f>O51*P8</f>
        <v>0</v>
      </c>
      <c r="Q51" s="94"/>
      <c r="R51" s="162">
        <v>0</v>
      </c>
      <c r="S51" s="32">
        <f>R51*S8</f>
        <v>0</v>
      </c>
      <c r="T51" s="163">
        <v>0</v>
      </c>
      <c r="U51" s="59">
        <f>T51*U8</f>
        <v>0</v>
      </c>
      <c r="V51" s="94"/>
    </row>
    <row r="52" spans="1:22" x14ac:dyDescent="0.25">
      <c r="A52" s="108">
        <f>A51+1</f>
        <v>46</v>
      </c>
      <c r="B52" s="48" t="s">
        <v>96</v>
      </c>
      <c r="C52" s="37">
        <f>Rates!$G$15</f>
        <v>0</v>
      </c>
      <c r="D52" s="32">
        <f>C52*D8</f>
        <v>0</v>
      </c>
      <c r="E52" s="74">
        <f>Rates!$O$15</f>
        <v>0</v>
      </c>
      <c r="F52" s="2">
        <f>E52*F8</f>
        <v>0</v>
      </c>
      <c r="G52" s="48"/>
      <c r="H52" s="37">
        <f>Rates!$G$15</f>
        <v>0</v>
      </c>
      <c r="I52" s="32">
        <f>H52*I8</f>
        <v>0</v>
      </c>
      <c r="J52" s="74">
        <f>Rates!$O$15</f>
        <v>0</v>
      </c>
      <c r="K52" s="2">
        <f>J52*K8</f>
        <v>0</v>
      </c>
      <c r="L52" s="48"/>
      <c r="M52" s="37">
        <f>Rates!$G$15</f>
        <v>0</v>
      </c>
      <c r="N52" s="32">
        <f>M52*N8</f>
        <v>0</v>
      </c>
      <c r="O52" s="74">
        <f>Rates!$O$15</f>
        <v>0</v>
      </c>
      <c r="P52" s="2">
        <f>O52*P8</f>
        <v>0</v>
      </c>
      <c r="Q52" s="48"/>
      <c r="R52" s="37">
        <f>Rates!$G$15</f>
        <v>0</v>
      </c>
      <c r="S52" s="32">
        <f>R52*S8</f>
        <v>0</v>
      </c>
      <c r="T52" s="74">
        <f>Rates!$O$15</f>
        <v>0</v>
      </c>
      <c r="U52" s="2">
        <f>T52*U8</f>
        <v>0</v>
      </c>
      <c r="V52" s="48"/>
    </row>
    <row r="53" spans="1:22" x14ac:dyDescent="0.25">
      <c r="A53" s="368">
        <f t="shared" ref="A53:A56" si="17">A52+1</f>
        <v>47</v>
      </c>
      <c r="B53" s="369" t="s">
        <v>144</v>
      </c>
      <c r="C53" s="370">
        <f>Rates!$G$16</f>
        <v>0</v>
      </c>
      <c r="D53" s="255">
        <f>C53*D7</f>
        <v>0</v>
      </c>
      <c r="E53" s="277">
        <f>Rates!$O$16</f>
        <v>-1.2999999999999999E-3</v>
      </c>
      <c r="F53" s="179">
        <f>E53*F7</f>
        <v>-0.19499999999999998</v>
      </c>
      <c r="G53" s="369"/>
      <c r="H53" s="370">
        <f>Rates!$G$16</f>
        <v>0</v>
      </c>
      <c r="I53" s="255">
        <f>H53*I7</f>
        <v>0</v>
      </c>
      <c r="J53" s="277">
        <f>Rates!$O$16</f>
        <v>-1.2999999999999999E-3</v>
      </c>
      <c r="K53" s="179">
        <f>J53*K7</f>
        <v>-0.19499999999999998</v>
      </c>
      <c r="L53" s="369"/>
      <c r="M53" s="370">
        <f>Rates!$G$16</f>
        <v>0</v>
      </c>
      <c r="N53" s="255">
        <f>M53*N7</f>
        <v>0</v>
      </c>
      <c r="O53" s="277">
        <f>Rates!$O$16</f>
        <v>-1.2999999999999999E-3</v>
      </c>
      <c r="P53" s="179">
        <f>O53*P7</f>
        <v>-0.19499999999999998</v>
      </c>
      <c r="Q53" s="369"/>
      <c r="R53" s="370">
        <f>Rates!$G$16</f>
        <v>0</v>
      </c>
      <c r="S53" s="255">
        <f>R53*S7</f>
        <v>0</v>
      </c>
      <c r="T53" s="277">
        <f>Rates!$O$16</f>
        <v>-1.2999999999999999E-3</v>
      </c>
      <c r="U53" s="179">
        <f>T53*U7</f>
        <v>-0.19499999999999998</v>
      </c>
      <c r="V53" s="369"/>
    </row>
    <row r="54" spans="1:22" x14ac:dyDescent="0.25">
      <c r="A54" s="353">
        <f t="shared" si="17"/>
        <v>48</v>
      </c>
      <c r="B54" s="354" t="s">
        <v>15</v>
      </c>
      <c r="C54" s="365"/>
      <c r="D54" s="355">
        <f>D45+SUM(D51:D52)</f>
        <v>31.450393395472702</v>
      </c>
      <c r="E54" s="366"/>
      <c r="F54" s="356">
        <f>F45+SUM(F51:F52)</f>
        <v>30.456793395472701</v>
      </c>
      <c r="G54" s="367">
        <f>F54-D54</f>
        <v>-0.9936000000000007</v>
      </c>
      <c r="H54" s="365"/>
      <c r="I54" s="355">
        <f>I45+SUM(I51:I52)</f>
        <v>31.450393395472702</v>
      </c>
      <c r="J54" s="366"/>
      <c r="K54" s="356">
        <f>K45+SUM(K51:K52)</f>
        <v>30.456793395472701</v>
      </c>
      <c r="L54" s="367">
        <f>K54-I54</f>
        <v>-0.9936000000000007</v>
      </c>
      <c r="M54" s="365"/>
      <c r="N54" s="355">
        <f>N45+SUM(N51:N52)</f>
        <v>31.645293395472699</v>
      </c>
      <c r="O54" s="366"/>
      <c r="P54" s="356">
        <f>P45+SUM(P51:P52)</f>
        <v>30.456793395472701</v>
      </c>
      <c r="Q54" s="367">
        <f>P54-N54</f>
        <v>-1.1884999999999977</v>
      </c>
      <c r="R54" s="365"/>
      <c r="S54" s="355">
        <f>S45+SUM(S51:S52)</f>
        <v>31.450393395472702</v>
      </c>
      <c r="T54" s="366"/>
      <c r="U54" s="356">
        <f>U45+SUM(U51:U52)</f>
        <v>30.456793395472701</v>
      </c>
      <c r="V54" s="367">
        <f>U54-S54</f>
        <v>-0.9936000000000007</v>
      </c>
    </row>
    <row r="55" spans="1:22" x14ac:dyDescent="0.25">
      <c r="A55" s="339">
        <f t="shared" si="17"/>
        <v>49</v>
      </c>
      <c r="B55" s="340" t="s">
        <v>88</v>
      </c>
      <c r="C55" s="341"/>
      <c r="D55" s="342"/>
      <c r="E55" s="343"/>
      <c r="F55" s="344"/>
      <c r="G55" s="346">
        <f>G54/D54</f>
        <v>-3.1592609590156348E-2</v>
      </c>
      <c r="H55" s="341"/>
      <c r="I55" s="342"/>
      <c r="J55" s="343"/>
      <c r="K55" s="344"/>
      <c r="L55" s="346">
        <f>L54/I54</f>
        <v>-3.1592609590156348E-2</v>
      </c>
      <c r="M55" s="341"/>
      <c r="N55" s="342"/>
      <c r="O55" s="343"/>
      <c r="P55" s="344"/>
      <c r="Q55" s="346">
        <f>Q54/N54</f>
        <v>-3.7556927823270844E-2</v>
      </c>
      <c r="R55" s="341"/>
      <c r="S55" s="342"/>
      <c r="T55" s="343"/>
      <c r="U55" s="344"/>
      <c r="V55" s="346">
        <f>V54/S54</f>
        <v>-3.1592609590156348E-2</v>
      </c>
    </row>
    <row r="56" spans="1:22" x14ac:dyDescent="0.25">
      <c r="A56" s="108">
        <f t="shared" si="17"/>
        <v>50</v>
      </c>
      <c r="B56" s="94" t="s">
        <v>11</v>
      </c>
      <c r="C56" s="50"/>
      <c r="D56" s="33">
        <f>D54*0.13</f>
        <v>4.0885511414114513</v>
      </c>
      <c r="E56" s="76"/>
      <c r="F56" s="59">
        <f>F54*0.13</f>
        <v>3.9593831414114513</v>
      </c>
      <c r="G56" s="94"/>
      <c r="H56" s="50"/>
      <c r="I56" s="33">
        <f>I54*0.13</f>
        <v>4.0885511414114513</v>
      </c>
      <c r="J56" s="76"/>
      <c r="K56" s="59">
        <f>K54*0.13</f>
        <v>3.9593831414114513</v>
      </c>
      <c r="L56" s="94"/>
      <c r="M56" s="50"/>
      <c r="N56" s="33">
        <f>N54*0.13</f>
        <v>4.1138881414114508</v>
      </c>
      <c r="O56" s="76"/>
      <c r="P56" s="59">
        <f>P54*0.13</f>
        <v>3.9593831414114513</v>
      </c>
      <c r="Q56" s="94"/>
      <c r="R56" s="50"/>
      <c r="S56" s="33">
        <f>S54*0.13</f>
        <v>4.0885511414114513</v>
      </c>
      <c r="T56" s="76"/>
      <c r="U56" s="59">
        <f>U54*0.13</f>
        <v>3.9593831414114513</v>
      </c>
      <c r="V56" s="94"/>
    </row>
    <row r="57" spans="1:22" x14ac:dyDescent="0.25">
      <c r="A57" s="137">
        <f>A56+1</f>
        <v>51</v>
      </c>
      <c r="B57" s="138" t="s">
        <v>13</v>
      </c>
      <c r="C57" s="139"/>
      <c r="D57" s="140">
        <f>SUM(D54:D56)</f>
        <v>35.538944536884152</v>
      </c>
      <c r="E57" s="141"/>
      <c r="F57" s="142">
        <f>SUM(F54:F56)</f>
        <v>34.416176536884151</v>
      </c>
      <c r="G57" s="143">
        <f>F57-D57</f>
        <v>-1.1227680000000007</v>
      </c>
      <c r="H57" s="139"/>
      <c r="I57" s="140">
        <f>SUM(I54:I56)</f>
        <v>35.538944536884152</v>
      </c>
      <c r="J57" s="141"/>
      <c r="K57" s="142">
        <f>SUM(K54:K56)</f>
        <v>34.416176536884151</v>
      </c>
      <c r="L57" s="143">
        <f>K57-I57</f>
        <v>-1.1227680000000007</v>
      </c>
      <c r="M57" s="139"/>
      <c r="N57" s="140">
        <f>SUM(N54:N56)</f>
        <v>35.759181536884149</v>
      </c>
      <c r="O57" s="141"/>
      <c r="P57" s="142">
        <f>SUM(P54:P56)</f>
        <v>34.416176536884151</v>
      </c>
      <c r="Q57" s="143">
        <f>P57-N57</f>
        <v>-1.343004999999998</v>
      </c>
      <c r="R57" s="139"/>
      <c r="S57" s="140">
        <f>SUM(S54:S56)</f>
        <v>35.538944536884152</v>
      </c>
      <c r="T57" s="141"/>
      <c r="U57" s="142">
        <f>SUM(U54:U56)</f>
        <v>34.416176536884151</v>
      </c>
      <c r="V57" s="143">
        <f>U57-S57</f>
        <v>-1.1227680000000007</v>
      </c>
    </row>
    <row r="58" spans="1:22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150">
        <f>G57/D57</f>
        <v>-3.1592609590156341E-2</v>
      </c>
      <c r="H58" s="146"/>
      <c r="I58" s="147"/>
      <c r="J58" s="148"/>
      <c r="K58" s="149"/>
      <c r="L58" s="150">
        <f>L57/I57</f>
        <v>-3.1592609590156341E-2</v>
      </c>
      <c r="M58" s="146"/>
      <c r="N58" s="147"/>
      <c r="O58" s="148"/>
      <c r="P58" s="149"/>
      <c r="Q58" s="150">
        <f>Q57/N57</f>
        <v>-3.7556927823270865E-2</v>
      </c>
      <c r="R58" s="146"/>
      <c r="S58" s="147"/>
      <c r="T58" s="148"/>
      <c r="U58" s="149"/>
      <c r="V58" s="150">
        <f>V57/S57</f>
        <v>-3.1592609590156341E-2</v>
      </c>
    </row>
    <row r="59" spans="1:22" ht="15.75" thickBot="1" x14ac:dyDescent="0.3"/>
    <row r="60" spans="1:22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161" t="s">
        <v>78</v>
      </c>
      <c r="H60" s="113" t="s">
        <v>2</v>
      </c>
      <c r="I60" s="158" t="s">
        <v>3</v>
      </c>
      <c r="J60" s="159" t="s">
        <v>2</v>
      </c>
      <c r="K60" s="160" t="s">
        <v>3</v>
      </c>
      <c r="L60" s="161" t="s">
        <v>78</v>
      </c>
      <c r="M60" s="113" t="s">
        <v>2</v>
      </c>
      <c r="N60" s="158" t="s">
        <v>3</v>
      </c>
      <c r="O60" s="159" t="s">
        <v>2</v>
      </c>
      <c r="P60" s="160" t="s">
        <v>3</v>
      </c>
      <c r="Q60" s="161" t="s">
        <v>78</v>
      </c>
      <c r="R60" s="113" t="s">
        <v>2</v>
      </c>
      <c r="S60" s="158" t="s">
        <v>3</v>
      </c>
      <c r="T60" s="159" t="s">
        <v>2</v>
      </c>
      <c r="U60" s="160" t="s">
        <v>3</v>
      </c>
      <c r="V60" s="161" t="s">
        <v>78</v>
      </c>
    </row>
    <row r="61" spans="1:22" x14ac:dyDescent="0.25">
      <c r="A61" s="99">
        <f>A60+1</f>
        <v>54</v>
      </c>
      <c r="B61" s="48" t="s">
        <v>89</v>
      </c>
      <c r="C61" s="49"/>
      <c r="D61" s="32">
        <f>SUM(D18:D19)+D21+D22+D31</f>
        <v>7.898390892143806</v>
      </c>
      <c r="E61" s="66"/>
      <c r="F61" s="2">
        <f>SUM(F18:F19)+F21+F22+F31</f>
        <v>8.0398908921438057</v>
      </c>
      <c r="G61" s="36">
        <f>F61-D61</f>
        <v>0.14149999999999974</v>
      </c>
      <c r="H61" s="49"/>
      <c r="I61" s="32">
        <f>SUM(I18:I19)+I21+I22+I31</f>
        <v>7.898390892143806</v>
      </c>
      <c r="J61" s="66"/>
      <c r="K61" s="2">
        <f>SUM(K18:K19)+K21+K22+K31</f>
        <v>8.0398908921438057</v>
      </c>
      <c r="L61" s="36">
        <f>K61-I61</f>
        <v>0.14149999999999974</v>
      </c>
      <c r="M61" s="49"/>
      <c r="N61" s="32">
        <f>SUM(N18:N19)+N21+N22+N31</f>
        <v>7.898390892143806</v>
      </c>
      <c r="O61" s="66"/>
      <c r="P61" s="2">
        <f>SUM(P18:P19)+P21+P22+P31</f>
        <v>8.0398908921438057</v>
      </c>
      <c r="Q61" s="36">
        <f>P61-N61</f>
        <v>0.14149999999999974</v>
      </c>
      <c r="R61" s="49"/>
      <c r="S61" s="32">
        <f>SUM(S18:S19)+S21+S22+S31</f>
        <v>7.898390892143806</v>
      </c>
      <c r="T61" s="66"/>
      <c r="U61" s="2">
        <f>SUM(U18:U19)+U21+U22+U31</f>
        <v>8.0398908921438057</v>
      </c>
      <c r="V61" s="36">
        <f>U61-S61</f>
        <v>0.14149999999999974</v>
      </c>
    </row>
    <row r="62" spans="1:22" x14ac:dyDescent="0.25">
      <c r="A62" s="124">
        <f t="shared" ref="A62:A64" si="18">A61+1</f>
        <v>55</v>
      </c>
      <c r="B62" s="125" t="s">
        <v>88</v>
      </c>
      <c r="C62" s="126"/>
      <c r="D62" s="127"/>
      <c r="E62" s="128"/>
      <c r="F62" s="53"/>
      <c r="G62" s="129">
        <f>G61/SUM(D61:D64)</f>
        <v>1.5632611072028516E-2</v>
      </c>
      <c r="H62" s="126"/>
      <c r="I62" s="127"/>
      <c r="J62" s="128"/>
      <c r="K62" s="53"/>
      <c r="L62" s="129">
        <f>L61/SUM(I61:I64)</f>
        <v>1.5632611072028516E-2</v>
      </c>
      <c r="M62" s="126"/>
      <c r="N62" s="127"/>
      <c r="O62" s="128"/>
      <c r="P62" s="53"/>
      <c r="Q62" s="129">
        <f>Q61/SUM(N61:N64)</f>
        <v>1.5303102728433323E-2</v>
      </c>
      <c r="R62" s="126"/>
      <c r="S62" s="127"/>
      <c r="T62" s="128"/>
      <c r="U62" s="53"/>
      <c r="V62" s="129">
        <f>V61/SUM(S61:S64)</f>
        <v>1.5632611072028516E-2</v>
      </c>
    </row>
    <row r="63" spans="1:22" x14ac:dyDescent="0.25">
      <c r="A63" s="99">
        <f t="shared" si="18"/>
        <v>56</v>
      </c>
      <c r="B63" s="48" t="s">
        <v>91</v>
      </c>
      <c r="C63" s="49"/>
      <c r="D63" s="32">
        <f>D20+SUM(D23:D30)</f>
        <v>1.1532</v>
      </c>
      <c r="E63" s="66"/>
      <c r="F63" s="2">
        <f>F20+SUM(F23:F30)</f>
        <v>5.5900000000000005E-2</v>
      </c>
      <c r="G63" s="36">
        <f>F63-D63</f>
        <v>-1.0972999999999999</v>
      </c>
      <c r="H63" s="49"/>
      <c r="I63" s="32">
        <f>I20+SUM(I23:I30)</f>
        <v>1.1532</v>
      </c>
      <c r="J63" s="66"/>
      <c r="K63" s="2">
        <f>K20+SUM(K23:K30)</f>
        <v>5.5900000000000005E-2</v>
      </c>
      <c r="L63" s="36">
        <f>K63-I63</f>
        <v>-1.0972999999999999</v>
      </c>
      <c r="M63" s="49"/>
      <c r="N63" s="32">
        <f>N20+SUM(N23:N30)</f>
        <v>1.3481000000000001</v>
      </c>
      <c r="O63" s="66"/>
      <c r="P63" s="2">
        <f>P20+SUM(P23:P30)</f>
        <v>5.5900000000000005E-2</v>
      </c>
      <c r="Q63" s="36">
        <f>P63-N63</f>
        <v>-1.2922</v>
      </c>
      <c r="R63" s="49"/>
      <c r="S63" s="32">
        <f>S20+SUM(S23:S30)</f>
        <v>1.1532</v>
      </c>
      <c r="T63" s="66"/>
      <c r="U63" s="2">
        <f>U20+SUM(U23:U30)</f>
        <v>5.5900000000000005E-2</v>
      </c>
      <c r="V63" s="36">
        <f>U63-S63</f>
        <v>-1.0972999999999999</v>
      </c>
    </row>
    <row r="64" spans="1:22" ht="15.75" thickBot="1" x14ac:dyDescent="0.3">
      <c r="A64" s="130">
        <f t="shared" si="18"/>
        <v>57</v>
      </c>
      <c r="B64" s="131" t="s">
        <v>88</v>
      </c>
      <c r="C64" s="132"/>
      <c r="D64" s="133"/>
      <c r="E64" s="134"/>
      <c r="F64" s="135"/>
      <c r="G64" s="136">
        <f>G63/SUM(D61:D64)</f>
        <v>-0.12122730833453654</v>
      </c>
      <c r="H64" s="132"/>
      <c r="I64" s="133"/>
      <c r="J64" s="134"/>
      <c r="K64" s="135"/>
      <c r="L64" s="136">
        <f>L63/SUM(I61:I64)</f>
        <v>-0.12122730833453654</v>
      </c>
      <c r="M64" s="132"/>
      <c r="N64" s="133"/>
      <c r="O64" s="134"/>
      <c r="P64" s="135"/>
      <c r="Q64" s="136">
        <f>Q63/SUM(N61:N64)</f>
        <v>-0.13975031339704294</v>
      </c>
      <c r="R64" s="132"/>
      <c r="S64" s="133"/>
      <c r="T64" s="134"/>
      <c r="U64" s="135"/>
      <c r="V64" s="136">
        <f>V63/SUM(S61:S64)</f>
        <v>-0.12122730833453654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V65"/>
  <sheetViews>
    <sheetView zoomScale="110" zoomScaleNormal="11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H55" sqref="H55"/>
    </sheetView>
  </sheetViews>
  <sheetFormatPr defaultRowHeight="15" x14ac:dyDescent="0.25"/>
  <cols>
    <col min="1" max="1" width="6.28515625" style="52" customWidth="1"/>
    <col min="2" max="2" width="29" bestFit="1" customWidth="1"/>
    <col min="3" max="12" width="11.7109375" customWidth="1"/>
    <col min="13" max="17" width="9.7109375" customWidth="1"/>
    <col min="18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33" t="s">
        <v>82</v>
      </c>
      <c r="B5" s="335" t="s">
        <v>0</v>
      </c>
      <c r="C5" s="331" t="s">
        <v>85</v>
      </c>
      <c r="D5" s="332"/>
      <c r="E5" s="329" t="s">
        <v>86</v>
      </c>
      <c r="F5" s="329"/>
      <c r="G5" s="330"/>
      <c r="H5" s="331" t="s">
        <v>87</v>
      </c>
      <c r="I5" s="332"/>
      <c r="J5" s="329" t="s">
        <v>86</v>
      </c>
      <c r="K5" s="329"/>
      <c r="L5" s="330"/>
      <c r="M5" s="331" t="s">
        <v>94</v>
      </c>
      <c r="N5" s="332"/>
      <c r="O5" s="329" t="s">
        <v>86</v>
      </c>
      <c r="P5" s="329"/>
      <c r="Q5" s="330"/>
      <c r="R5" s="331" t="s">
        <v>93</v>
      </c>
      <c r="S5" s="332"/>
      <c r="T5" s="329" t="s">
        <v>86</v>
      </c>
      <c r="U5" s="329"/>
      <c r="V5" s="330"/>
    </row>
    <row r="6" spans="1:22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164">
        <v>150</v>
      </c>
      <c r="E7" s="66"/>
      <c r="F7" s="44">
        <f>D7</f>
        <v>150</v>
      </c>
      <c r="G7" s="48"/>
      <c r="H7" s="49"/>
      <c r="I7" s="164">
        <v>150</v>
      </c>
      <c r="J7" s="66"/>
      <c r="K7" s="44">
        <f>I7</f>
        <v>150</v>
      </c>
      <c r="L7" s="48"/>
      <c r="M7" s="49"/>
      <c r="N7" s="164">
        <v>150</v>
      </c>
      <c r="O7" s="66"/>
      <c r="P7" s="44">
        <f>N7</f>
        <v>150</v>
      </c>
      <c r="Q7" s="48"/>
      <c r="R7" s="49"/>
      <c r="S7" s="164">
        <v>150</v>
      </c>
      <c r="T7" s="66"/>
      <c r="U7" s="44">
        <f>S7</f>
        <v>150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1</v>
      </c>
      <c r="E8" s="66"/>
      <c r="F8" s="44">
        <f>D8</f>
        <v>1</v>
      </c>
      <c r="G8" s="48"/>
      <c r="H8" s="49"/>
      <c r="I8" s="164">
        <v>1</v>
      </c>
      <c r="J8" s="66"/>
      <c r="K8" s="44">
        <f>I8</f>
        <v>1</v>
      </c>
      <c r="L8" s="48"/>
      <c r="M8" s="49"/>
      <c r="N8" s="164">
        <v>1</v>
      </c>
      <c r="O8" s="66"/>
      <c r="P8" s="44">
        <f>N8</f>
        <v>1</v>
      </c>
      <c r="Q8" s="48"/>
      <c r="R8" s="49"/>
      <c r="S8" s="164">
        <v>1</v>
      </c>
      <c r="T8" s="66"/>
      <c r="U8" s="44">
        <f>S8</f>
        <v>1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156.47999999999999</v>
      </c>
      <c r="E10" s="66"/>
      <c r="F10" s="44">
        <f>F7*F9</f>
        <v>156.47999999999999</v>
      </c>
      <c r="G10" s="48"/>
      <c r="H10" s="49"/>
      <c r="I10" s="43">
        <f>I7*I9</f>
        <v>156.47999999999999</v>
      </c>
      <c r="J10" s="66"/>
      <c r="K10" s="44">
        <f>K7*K9</f>
        <v>156.47999999999999</v>
      </c>
      <c r="L10" s="48"/>
      <c r="M10" s="49"/>
      <c r="N10" s="43">
        <f>N7*N9</f>
        <v>156.47999999999999</v>
      </c>
      <c r="O10" s="66"/>
      <c r="P10" s="44">
        <f>P7*P9</f>
        <v>156.47999999999999</v>
      </c>
      <c r="Q10" s="48"/>
      <c r="R10" s="49"/>
      <c r="S10" s="43">
        <f>S7*S9</f>
        <v>156.47999999999999</v>
      </c>
      <c r="T10" s="66"/>
      <c r="U10" s="44">
        <f>U7*U9</f>
        <v>156.47999999999999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8.479893475366179</v>
      </c>
      <c r="E12" s="68">
        <f>'General Input'!$B$11</f>
        <v>8.6999999999999994E-2</v>
      </c>
      <c r="F12" s="2">
        <f>F$7*E12*TOU_OFF</f>
        <v>8.479893475366179</v>
      </c>
      <c r="G12" s="48"/>
      <c r="H12" s="47">
        <f>'General Input'!$B$11</f>
        <v>8.6999999999999994E-2</v>
      </c>
      <c r="I12" s="32">
        <f>I$7*H12*TOU_OFF</f>
        <v>8.479893475366179</v>
      </c>
      <c r="J12" s="68">
        <f>'General Input'!$B$11</f>
        <v>8.6999999999999994E-2</v>
      </c>
      <c r="K12" s="2">
        <f>K$7*J12*TOU_OFF</f>
        <v>8.479893475366179</v>
      </c>
      <c r="L12" s="48"/>
      <c r="M12" s="47">
        <f>'General Input'!$B$11</f>
        <v>8.6999999999999994E-2</v>
      </c>
      <c r="N12" s="32">
        <f>N$7*M12*TOU_OFF</f>
        <v>8.479893475366179</v>
      </c>
      <c r="O12" s="68">
        <f>'General Input'!$B$11</f>
        <v>8.6999999999999994E-2</v>
      </c>
      <c r="P12" s="2">
        <f>P$7*O12*TOU_OFF</f>
        <v>8.479893475366179</v>
      </c>
      <c r="Q12" s="48"/>
      <c r="R12" s="47">
        <f>'General Input'!$B$11</f>
        <v>8.6999999999999994E-2</v>
      </c>
      <c r="S12" s="32">
        <f>S$7*R12*TOU_OFF</f>
        <v>8.479893475366179</v>
      </c>
      <c r="T12" s="68">
        <f>'General Input'!$B$11</f>
        <v>8.6999999999999994E-2</v>
      </c>
      <c r="U12" s="2">
        <f>U$7*T12*TOU_OFF</f>
        <v>8.479893475366179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3.3747003994673772</v>
      </c>
      <c r="E13" s="68">
        <f>'General Input'!$B$12</f>
        <v>0.13200000000000001</v>
      </c>
      <c r="F13" s="2">
        <f>F$7*E13*TOU_MID</f>
        <v>3.3747003994673772</v>
      </c>
      <c r="G13" s="48"/>
      <c r="H13" s="47">
        <f>'General Input'!$B$12</f>
        <v>0.13200000000000001</v>
      </c>
      <c r="I13" s="32">
        <f>I$7*H13*TOU_MID</f>
        <v>3.3747003994673772</v>
      </c>
      <c r="J13" s="68">
        <f>'General Input'!$B$12</f>
        <v>0.13200000000000001</v>
      </c>
      <c r="K13" s="2">
        <f>K$7*J13*TOU_MID</f>
        <v>3.3747003994673772</v>
      </c>
      <c r="L13" s="48"/>
      <c r="M13" s="47">
        <f>'General Input'!$B$12</f>
        <v>0.13200000000000001</v>
      </c>
      <c r="N13" s="32">
        <f>N$7*M13*TOU_MID</f>
        <v>3.3747003994673772</v>
      </c>
      <c r="O13" s="68">
        <f>'General Input'!$B$12</f>
        <v>0.13200000000000001</v>
      </c>
      <c r="P13" s="2">
        <f>P$7*O13*TOU_MID</f>
        <v>3.3747003994673772</v>
      </c>
      <c r="Q13" s="48"/>
      <c r="R13" s="47">
        <f>'General Input'!$B$12</f>
        <v>0.13200000000000001</v>
      </c>
      <c r="S13" s="32">
        <f>S$7*R13*TOU_MID</f>
        <v>3.3747003994673772</v>
      </c>
      <c r="T13" s="68">
        <f>'General Input'!$B$12</f>
        <v>0.13200000000000001</v>
      </c>
      <c r="U13" s="2">
        <f>U$7*T13*TOU_MID</f>
        <v>3.3747003994673772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4.8535286284953392</v>
      </c>
      <c r="E14" s="69">
        <f>'General Input'!$B$13</f>
        <v>0.18</v>
      </c>
      <c r="F14" s="40">
        <f>F$7*E14*TOU_ON</f>
        <v>4.8535286284953392</v>
      </c>
      <c r="G14" s="85"/>
      <c r="H14" s="84">
        <f>'General Input'!$B$13</f>
        <v>0.18</v>
      </c>
      <c r="I14" s="39">
        <f>I$7*H14*TOU_ON</f>
        <v>4.8535286284953392</v>
      </c>
      <c r="J14" s="69">
        <f>'General Input'!$B$13</f>
        <v>0.18</v>
      </c>
      <c r="K14" s="40">
        <f>K$7*J14*TOU_ON</f>
        <v>4.8535286284953392</v>
      </c>
      <c r="L14" s="85"/>
      <c r="M14" s="84">
        <f>'General Input'!$B$13</f>
        <v>0.18</v>
      </c>
      <c r="N14" s="39">
        <f>N$7*M14*TOU_ON</f>
        <v>4.8535286284953392</v>
      </c>
      <c r="O14" s="69">
        <f>'General Input'!$B$13</f>
        <v>0.18</v>
      </c>
      <c r="P14" s="40">
        <f>P$7*O14*TOU_ON</f>
        <v>4.8535286284953392</v>
      </c>
      <c r="Q14" s="85"/>
      <c r="R14" s="84">
        <f>'General Input'!$B$13</f>
        <v>0.18</v>
      </c>
      <c r="S14" s="39">
        <f>S$7*R14*TOU_ON</f>
        <v>4.8535286284953392</v>
      </c>
      <c r="T14" s="69">
        <f>'General Input'!$B$13</f>
        <v>0.18</v>
      </c>
      <c r="U14" s="40">
        <f>U$7*T14*TOU_ON</f>
        <v>4.8535286284953392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16.708122503328894</v>
      </c>
      <c r="E15" s="70"/>
      <c r="F15" s="55">
        <f>SUM(F12:F14)</f>
        <v>16.708122503328894</v>
      </c>
      <c r="G15" s="87">
        <f>D15-F15</f>
        <v>0</v>
      </c>
      <c r="H15" s="86"/>
      <c r="I15" s="56">
        <f>SUM(I12:I14)</f>
        <v>16.708122503328894</v>
      </c>
      <c r="J15" s="70"/>
      <c r="K15" s="55">
        <f>SUM(K12:K14)</f>
        <v>16.708122503328894</v>
      </c>
      <c r="L15" s="87">
        <f>I15-K15</f>
        <v>0</v>
      </c>
      <c r="M15" s="86"/>
      <c r="N15" s="56">
        <f>SUM(N12:N14)</f>
        <v>16.708122503328894</v>
      </c>
      <c r="O15" s="70"/>
      <c r="P15" s="55">
        <f>SUM(P12:P14)</f>
        <v>16.708122503328894</v>
      </c>
      <c r="Q15" s="87">
        <f>N15-P15</f>
        <v>0</v>
      </c>
      <c r="R15" s="86"/>
      <c r="S15" s="56">
        <f>SUM(S12:S14)</f>
        <v>16.708122503328894</v>
      </c>
      <c r="T15" s="70"/>
      <c r="U15" s="55">
        <f>SUM(U12:U14)</f>
        <v>16.708122503328894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Rates!$H$3</f>
        <v>1.1100000000000001</v>
      </c>
      <c r="D18" s="32">
        <f>C18</f>
        <v>1.1100000000000001</v>
      </c>
      <c r="E18" s="73">
        <f>Rates!$P$3</f>
        <v>1.1299999999999999</v>
      </c>
      <c r="F18" s="2">
        <f>E18</f>
        <v>1.1299999999999999</v>
      </c>
      <c r="G18" s="48"/>
      <c r="H18" s="35">
        <f>Rates!$H$3</f>
        <v>1.1100000000000001</v>
      </c>
      <c r="I18" s="32">
        <f>H18</f>
        <v>1.1100000000000001</v>
      </c>
      <c r="J18" s="73">
        <f>Rates!$P$3</f>
        <v>1.1299999999999999</v>
      </c>
      <c r="K18" s="2">
        <f>J18</f>
        <v>1.1299999999999999</v>
      </c>
      <c r="L18" s="48"/>
      <c r="M18" s="35">
        <f>Rates!$H$3</f>
        <v>1.1100000000000001</v>
      </c>
      <c r="N18" s="32">
        <f>M18</f>
        <v>1.1100000000000001</v>
      </c>
      <c r="O18" s="73">
        <f>Rates!$P$3</f>
        <v>1.1299999999999999</v>
      </c>
      <c r="P18" s="2">
        <f>O18</f>
        <v>1.1299999999999999</v>
      </c>
      <c r="Q18" s="48"/>
      <c r="R18" s="35">
        <f>Rates!$H$3</f>
        <v>1.1100000000000001</v>
      </c>
      <c r="S18" s="32">
        <f>R18</f>
        <v>1.1100000000000001</v>
      </c>
      <c r="T18" s="73">
        <f>Rates!$P$3</f>
        <v>1.1299999999999999</v>
      </c>
      <c r="U18" s="2">
        <f>T18</f>
        <v>1.1299999999999999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Rates!$H$4</f>
        <v>0</v>
      </c>
      <c r="D19" s="32">
        <f t="shared" ref="D19:D20" si="1">C19</f>
        <v>0</v>
      </c>
      <c r="E19" s="73">
        <f>Rates!$P$4</f>
        <v>0</v>
      </c>
      <c r="F19" s="2">
        <f t="shared" ref="F19:F20" si="2">E19</f>
        <v>0</v>
      </c>
      <c r="G19" s="48"/>
      <c r="H19" s="35">
        <f>Rates!$H$4</f>
        <v>0</v>
      </c>
      <c r="I19" s="32">
        <f t="shared" ref="I19:I20" si="3">H19</f>
        <v>0</v>
      </c>
      <c r="J19" s="73">
        <f>Rates!$P$4</f>
        <v>0</v>
      </c>
      <c r="K19" s="2">
        <f t="shared" ref="K19:K20" si="4">J19</f>
        <v>0</v>
      </c>
      <c r="L19" s="48"/>
      <c r="M19" s="35">
        <f>Rates!$H$4</f>
        <v>0</v>
      </c>
      <c r="N19" s="32">
        <f t="shared" ref="N19:N20" si="5">M19</f>
        <v>0</v>
      </c>
      <c r="O19" s="73">
        <f>Rates!$P$4</f>
        <v>0</v>
      </c>
      <c r="P19" s="2">
        <f t="shared" ref="P19:P20" si="6">O19</f>
        <v>0</v>
      </c>
      <c r="Q19" s="48"/>
      <c r="R19" s="35">
        <f>Rates!$H$4</f>
        <v>0</v>
      </c>
      <c r="S19" s="32">
        <f t="shared" ref="S19:S20" si="7">R19</f>
        <v>0</v>
      </c>
      <c r="T19" s="73">
        <f>Rates!$P$4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Rates!$H$5</f>
        <v>0</v>
      </c>
      <c r="D20" s="32">
        <f t="shared" si="1"/>
        <v>0</v>
      </c>
      <c r="E20" s="73">
        <f>Rates!$P$5</f>
        <v>0</v>
      </c>
      <c r="F20" s="2">
        <f t="shared" si="2"/>
        <v>0</v>
      </c>
      <c r="G20" s="48"/>
      <c r="H20" s="35">
        <f>Rates!$H$5</f>
        <v>0</v>
      </c>
      <c r="I20" s="32">
        <f t="shared" si="3"/>
        <v>0</v>
      </c>
      <c r="J20" s="73">
        <f>Rates!$P$5</f>
        <v>0</v>
      </c>
      <c r="K20" s="2">
        <f t="shared" si="4"/>
        <v>0</v>
      </c>
      <c r="L20" s="48"/>
      <c r="M20" s="35">
        <f>Rates!$H$5</f>
        <v>0</v>
      </c>
      <c r="N20" s="32">
        <f t="shared" si="5"/>
        <v>0</v>
      </c>
      <c r="O20" s="73">
        <f>Rates!$P$5</f>
        <v>0</v>
      </c>
      <c r="P20" s="2">
        <f t="shared" si="6"/>
        <v>0</v>
      </c>
      <c r="Q20" s="48"/>
      <c r="R20" s="35">
        <f>Rates!$H$5</f>
        <v>0</v>
      </c>
      <c r="S20" s="32">
        <f t="shared" si="7"/>
        <v>0</v>
      </c>
      <c r="T20" s="73">
        <f>Rates!$P$5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0.72179089214380709</v>
      </c>
      <c r="E21" s="74">
        <f>F15/F7</f>
        <v>0.11138748335552597</v>
      </c>
      <c r="F21" s="2">
        <f>(F10-F7)*E21</f>
        <v>0.72179089214380709</v>
      </c>
      <c r="G21" s="48"/>
      <c r="H21" s="37">
        <f>I15/I7</f>
        <v>0.11138748335552597</v>
      </c>
      <c r="I21" s="32">
        <f>(I10-I7)*H21</f>
        <v>0.72179089214380709</v>
      </c>
      <c r="J21" s="74">
        <f>K15/K7</f>
        <v>0.11138748335552597</v>
      </c>
      <c r="K21" s="2">
        <f>(K10-K7)*J21</f>
        <v>0.72179089214380709</v>
      </c>
      <c r="L21" s="48"/>
      <c r="M21" s="37">
        <f>N15/N7</f>
        <v>0.11138748335552597</v>
      </c>
      <c r="N21" s="32">
        <f>(N10-N7)*M21</f>
        <v>0.72179089214380709</v>
      </c>
      <c r="O21" s="74">
        <f>P15/P7</f>
        <v>0.11138748335552597</v>
      </c>
      <c r="P21" s="2">
        <f>(P10-P7)*O21</f>
        <v>0.72179089214380709</v>
      </c>
      <c r="Q21" s="48"/>
      <c r="R21" s="37">
        <f>S15/S7</f>
        <v>0.11138748335552597</v>
      </c>
      <c r="S21" s="32">
        <f>(S10-S7)*R21</f>
        <v>0.72179089214380709</v>
      </c>
      <c r="T21" s="74">
        <f>U15/U7</f>
        <v>0.11138748335552597</v>
      </c>
      <c r="U21" s="2">
        <f>(U10-U7)*T21</f>
        <v>0.72179089214380709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Rates!$H$7</f>
        <v>0.93310000000000004</v>
      </c>
      <c r="D22" s="32">
        <f>C22*D$8</f>
        <v>0.93310000000000004</v>
      </c>
      <c r="E22" s="74">
        <f>Rates!$P$7</f>
        <v>0.94940000000000002</v>
      </c>
      <c r="F22" s="2">
        <f>E22*F$8</f>
        <v>0.94940000000000002</v>
      </c>
      <c r="G22" s="48"/>
      <c r="H22" s="37">
        <f>Rates!$H$7</f>
        <v>0.93310000000000004</v>
      </c>
      <c r="I22" s="32">
        <f>H22*I$8</f>
        <v>0.93310000000000004</v>
      </c>
      <c r="J22" s="74">
        <f>Rates!$P$7</f>
        <v>0.94940000000000002</v>
      </c>
      <c r="K22" s="2">
        <f>J22*K$8</f>
        <v>0.94940000000000002</v>
      </c>
      <c r="L22" s="48"/>
      <c r="M22" s="37">
        <f>Rates!$H$7</f>
        <v>0.93310000000000004</v>
      </c>
      <c r="N22" s="32">
        <f>M22*N$8</f>
        <v>0.93310000000000004</v>
      </c>
      <c r="O22" s="74">
        <f>Rates!$P$7</f>
        <v>0.94940000000000002</v>
      </c>
      <c r="P22" s="2">
        <f>O22*P$8</f>
        <v>0.94940000000000002</v>
      </c>
      <c r="Q22" s="48"/>
      <c r="R22" s="37">
        <f>Rates!$H$7</f>
        <v>0.93310000000000004</v>
      </c>
      <c r="S22" s="32">
        <f>R22*S$8</f>
        <v>0.93310000000000004</v>
      </c>
      <c r="T22" s="74">
        <f>Rates!$P$7</f>
        <v>0.94940000000000002</v>
      </c>
      <c r="U22" s="2">
        <f>T22*U$8</f>
        <v>0.94940000000000002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Rates!$H$8</f>
        <v>0.45519999999999999</v>
      </c>
      <c r="D23" s="32">
        <f t="shared" ref="D23:D31" si="9">C23*D$8</f>
        <v>0.45519999999999999</v>
      </c>
      <c r="E23" s="74">
        <f>Rates!$P$8</f>
        <v>0.45519999999999999</v>
      </c>
      <c r="F23" s="2">
        <f t="shared" ref="F23:F31" si="10">E23*F$8</f>
        <v>0.45519999999999999</v>
      </c>
      <c r="G23" s="48"/>
      <c r="H23" s="37">
        <f>Rates!$H$8</f>
        <v>0.45519999999999999</v>
      </c>
      <c r="I23" s="32">
        <f t="shared" ref="I23:I31" si="11">H23*I$8</f>
        <v>0.45519999999999999</v>
      </c>
      <c r="J23" s="74">
        <f>Rates!$P$8</f>
        <v>0.45519999999999999</v>
      </c>
      <c r="K23" s="2">
        <f t="shared" ref="K23:K31" si="12">J23*K$8</f>
        <v>0.45519999999999999</v>
      </c>
      <c r="L23" s="48"/>
      <c r="M23" s="37">
        <f>Rates!$H$8</f>
        <v>0.45519999999999999</v>
      </c>
      <c r="N23" s="32">
        <f t="shared" ref="N23:N31" si="13">M23*N$8</f>
        <v>0.45519999999999999</v>
      </c>
      <c r="O23" s="74">
        <f>Rates!$P$8</f>
        <v>0.45519999999999999</v>
      </c>
      <c r="P23" s="2">
        <f t="shared" ref="P23:P31" si="14">O23*P$8</f>
        <v>0.45519999999999999</v>
      </c>
      <c r="Q23" s="48"/>
      <c r="R23" s="37">
        <f>Rates!$H$8</f>
        <v>0.45519999999999999</v>
      </c>
      <c r="S23" s="32">
        <f t="shared" ref="S23:S31" si="15">R23*S$8</f>
        <v>0.45519999999999999</v>
      </c>
      <c r="T23" s="74">
        <f>Rates!$P$8</f>
        <v>0.45519999999999999</v>
      </c>
      <c r="U23" s="2">
        <f t="shared" ref="U23:U31" si="16">T23*U$8</f>
        <v>0.45519999999999999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Rates!$H$9</f>
        <v>6.9999999999999999E-4</v>
      </c>
      <c r="D24" s="32">
        <f t="shared" si="9"/>
        <v>6.9999999999999999E-4</v>
      </c>
      <c r="E24" s="74">
        <f>Rates!$P$9</f>
        <v>6.8999999999999999E-3</v>
      </c>
      <c r="F24" s="2">
        <f t="shared" si="10"/>
        <v>6.8999999999999999E-3</v>
      </c>
      <c r="G24" s="48"/>
      <c r="H24" s="37">
        <f>Rates!$H$9</f>
        <v>6.9999999999999999E-4</v>
      </c>
      <c r="I24" s="32">
        <f t="shared" si="11"/>
        <v>6.9999999999999999E-4</v>
      </c>
      <c r="J24" s="74">
        <f>Rates!$P$9</f>
        <v>6.8999999999999999E-3</v>
      </c>
      <c r="K24" s="2">
        <f t="shared" si="12"/>
        <v>6.8999999999999999E-3</v>
      </c>
      <c r="L24" s="48"/>
      <c r="M24" s="37">
        <f>Rates!$H$9</f>
        <v>6.9999999999999999E-4</v>
      </c>
      <c r="N24" s="32">
        <f t="shared" si="13"/>
        <v>6.9999999999999999E-4</v>
      </c>
      <c r="O24" s="74">
        <f>Rates!$P$9</f>
        <v>6.8999999999999999E-3</v>
      </c>
      <c r="P24" s="2">
        <f t="shared" si="14"/>
        <v>6.8999999999999999E-3</v>
      </c>
      <c r="Q24" s="48"/>
      <c r="R24" s="37">
        <f>Rates!$H$9</f>
        <v>6.9999999999999999E-4</v>
      </c>
      <c r="S24" s="32">
        <f t="shared" si="15"/>
        <v>6.9999999999999999E-4</v>
      </c>
      <c r="T24" s="74">
        <f>Rates!$P$9</f>
        <v>6.8999999999999999E-3</v>
      </c>
      <c r="U24" s="2">
        <f t="shared" si="16"/>
        <v>6.8999999999999999E-3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 t="shared" si="9"/>
        <v>0</v>
      </c>
      <c r="E25" s="74">
        <v>0</v>
      </c>
      <c r="F25" s="2">
        <f t="shared" si="10"/>
        <v>0</v>
      </c>
      <c r="G25" s="48"/>
      <c r="H25" s="37">
        <v>0</v>
      </c>
      <c r="I25" s="32">
        <f t="shared" si="11"/>
        <v>0</v>
      </c>
      <c r="J25" s="74">
        <v>0</v>
      </c>
      <c r="K25" s="2">
        <f t="shared" si="12"/>
        <v>0</v>
      </c>
      <c r="L25" s="48"/>
      <c r="M25" s="37">
        <f>Rates!H20</f>
        <v>0.14949999999999999</v>
      </c>
      <c r="N25" s="32">
        <f t="shared" si="13"/>
        <v>0.14949999999999999</v>
      </c>
      <c r="O25" s="74">
        <v>0</v>
      </c>
      <c r="P25" s="2">
        <f t="shared" si="14"/>
        <v>0</v>
      </c>
      <c r="Q25" s="48"/>
      <c r="R25" s="37">
        <f>Rates!H23</f>
        <v>0.7742</v>
      </c>
      <c r="S25" s="32">
        <f t="shared" si="15"/>
        <v>0.7742</v>
      </c>
      <c r="T25" s="74">
        <v>0</v>
      </c>
      <c r="U25" s="2">
        <f t="shared" si="16"/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 t="shared" si="9"/>
        <v>0</v>
      </c>
      <c r="E26" s="74">
        <v>0</v>
      </c>
      <c r="F26" s="2">
        <f t="shared" si="10"/>
        <v>0</v>
      </c>
      <c r="G26" s="48"/>
      <c r="H26" s="37">
        <v>0</v>
      </c>
      <c r="I26" s="32">
        <f t="shared" si="11"/>
        <v>0</v>
      </c>
      <c r="J26" s="74">
        <v>0</v>
      </c>
      <c r="K26" s="2">
        <f t="shared" si="12"/>
        <v>0</v>
      </c>
      <c r="L26" s="48"/>
      <c r="M26" s="37">
        <v>0</v>
      </c>
      <c r="N26" s="32">
        <f t="shared" si="13"/>
        <v>0</v>
      </c>
      <c r="O26" s="74">
        <v>0</v>
      </c>
      <c r="P26" s="2">
        <f t="shared" si="14"/>
        <v>0</v>
      </c>
      <c r="Q26" s="48"/>
      <c r="R26" s="37">
        <f>Rates!H24</f>
        <v>1.6468</v>
      </c>
      <c r="S26" s="32">
        <f t="shared" si="15"/>
        <v>1.6468</v>
      </c>
      <c r="T26" s="74">
        <v>0</v>
      </c>
      <c r="U26" s="2">
        <f t="shared" si="16"/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Rates!$H$10</f>
        <v>0.51170000000000004</v>
      </c>
      <c r="D27" s="32">
        <f t="shared" si="9"/>
        <v>0.51170000000000004</v>
      </c>
      <c r="E27" s="74">
        <f>Rates!$P$10</f>
        <v>0</v>
      </c>
      <c r="F27" s="2">
        <f t="shared" si="10"/>
        <v>0</v>
      </c>
      <c r="G27" s="48"/>
      <c r="H27" s="37">
        <f>Rates!$H$10</f>
        <v>0.51170000000000004</v>
      </c>
      <c r="I27" s="32">
        <f t="shared" si="11"/>
        <v>0.51170000000000004</v>
      </c>
      <c r="J27" s="74">
        <f>Rates!$P$10</f>
        <v>0</v>
      </c>
      <c r="K27" s="2">
        <f t="shared" si="12"/>
        <v>0</v>
      </c>
      <c r="L27" s="48"/>
      <c r="M27" s="37">
        <f>Rates!$H$10</f>
        <v>0.51170000000000004</v>
      </c>
      <c r="N27" s="32">
        <f t="shared" si="13"/>
        <v>0.51170000000000004</v>
      </c>
      <c r="O27" s="74">
        <f>Rates!$P$10</f>
        <v>0</v>
      </c>
      <c r="P27" s="2">
        <f t="shared" si="14"/>
        <v>0</v>
      </c>
      <c r="Q27" s="48"/>
      <c r="R27" s="37">
        <f>Rates!$H$10</f>
        <v>0.51170000000000004</v>
      </c>
      <c r="S27" s="32">
        <f t="shared" si="15"/>
        <v>0.51170000000000004</v>
      </c>
      <c r="T27" s="74">
        <f>Rates!$P$10</f>
        <v>0</v>
      </c>
      <c r="U27" s="2">
        <f t="shared" si="16"/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Rates!$H$11</f>
        <v>0</v>
      </c>
      <c r="D28" s="32">
        <f t="shared" si="9"/>
        <v>0</v>
      </c>
      <c r="E28" s="74">
        <f>Rates!$P$11</f>
        <v>-0.4763</v>
      </c>
      <c r="F28" s="2">
        <f t="shared" si="10"/>
        <v>-0.4763</v>
      </c>
      <c r="G28" s="48"/>
      <c r="H28" s="37">
        <f>Rates!$H$11</f>
        <v>0</v>
      </c>
      <c r="I28" s="32">
        <f t="shared" si="11"/>
        <v>0</v>
      </c>
      <c r="J28" s="74">
        <f>Rates!$P$11</f>
        <v>-0.4763</v>
      </c>
      <c r="K28" s="2">
        <f t="shared" si="12"/>
        <v>-0.4763</v>
      </c>
      <c r="L28" s="48"/>
      <c r="M28" s="37">
        <f>Rates!$H$11</f>
        <v>0</v>
      </c>
      <c r="N28" s="32">
        <f t="shared" si="13"/>
        <v>0</v>
      </c>
      <c r="O28" s="74">
        <f>Rates!$P$11</f>
        <v>-0.4763</v>
      </c>
      <c r="P28" s="2">
        <f t="shared" si="14"/>
        <v>-0.4763</v>
      </c>
      <c r="Q28" s="48"/>
      <c r="R28" s="37">
        <f>Rates!$H$11</f>
        <v>0</v>
      </c>
      <c r="S28" s="32">
        <f t="shared" si="15"/>
        <v>0</v>
      </c>
      <c r="T28" s="74">
        <f>Rates!$P$11</f>
        <v>-0.4763</v>
      </c>
      <c r="U28" s="2">
        <f t="shared" si="16"/>
        <v>-0.4763</v>
      </c>
      <c r="V28" s="48"/>
    </row>
    <row r="29" spans="1:22" x14ac:dyDescent="0.25">
      <c r="A29" s="99">
        <f t="shared" si="0"/>
        <v>23</v>
      </c>
      <c r="B29" s="48" t="s">
        <v>176</v>
      </c>
      <c r="C29" s="37">
        <f>Rates!$H$12</f>
        <v>0</v>
      </c>
      <c r="D29" s="32">
        <f t="shared" si="9"/>
        <v>0</v>
      </c>
      <c r="E29" s="74">
        <f>Rates!$P$12</f>
        <v>9.74E-2</v>
      </c>
      <c r="F29" s="2">
        <f t="shared" si="10"/>
        <v>9.74E-2</v>
      </c>
      <c r="G29" s="48"/>
      <c r="H29" s="37">
        <f>Rates!$H$12</f>
        <v>0</v>
      </c>
      <c r="I29" s="32">
        <f t="shared" si="11"/>
        <v>0</v>
      </c>
      <c r="J29" s="74">
        <f>Rates!$P$12</f>
        <v>9.74E-2</v>
      </c>
      <c r="K29" s="2">
        <f t="shared" si="12"/>
        <v>9.74E-2</v>
      </c>
      <c r="L29" s="48"/>
      <c r="M29" s="37">
        <f>Rates!$H$12</f>
        <v>0</v>
      </c>
      <c r="N29" s="32">
        <f t="shared" si="13"/>
        <v>0</v>
      </c>
      <c r="O29" s="74">
        <f>Rates!$P$12</f>
        <v>9.74E-2</v>
      </c>
      <c r="P29" s="2">
        <f t="shared" si="14"/>
        <v>9.74E-2</v>
      </c>
      <c r="Q29" s="48"/>
      <c r="R29" s="37">
        <f>Rates!$H$12</f>
        <v>0</v>
      </c>
      <c r="S29" s="32">
        <f t="shared" si="15"/>
        <v>0</v>
      </c>
      <c r="T29" s="74">
        <f>Rates!$P$12</f>
        <v>9.74E-2</v>
      </c>
      <c r="U29" s="2">
        <f t="shared" si="16"/>
        <v>9.74E-2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Rates!$H$13</f>
        <v>0.129</v>
      </c>
      <c r="D30" s="32">
        <f t="shared" si="9"/>
        <v>0.129</v>
      </c>
      <c r="E30" s="74">
        <f>Rates!$P$13</f>
        <v>0</v>
      </c>
      <c r="F30" s="2">
        <f t="shared" si="10"/>
        <v>0</v>
      </c>
      <c r="G30" s="48"/>
      <c r="H30" s="37">
        <f>Rates!$H$13</f>
        <v>0.129</v>
      </c>
      <c r="I30" s="32">
        <f t="shared" si="11"/>
        <v>0.129</v>
      </c>
      <c r="J30" s="74">
        <f>Rates!$P$13</f>
        <v>0</v>
      </c>
      <c r="K30" s="2">
        <f t="shared" si="12"/>
        <v>0</v>
      </c>
      <c r="L30" s="48"/>
      <c r="M30" s="37">
        <f>Rates!$H$13</f>
        <v>0.129</v>
      </c>
      <c r="N30" s="32">
        <f t="shared" si="13"/>
        <v>0.129</v>
      </c>
      <c r="O30" s="74">
        <f>Rates!$P$13</f>
        <v>0</v>
      </c>
      <c r="P30" s="2">
        <f t="shared" si="14"/>
        <v>0</v>
      </c>
      <c r="Q30" s="48"/>
      <c r="R30" s="37">
        <f>Rates!$H$13</f>
        <v>0.129</v>
      </c>
      <c r="S30" s="32">
        <f t="shared" si="15"/>
        <v>0.129</v>
      </c>
      <c r="T30" s="74">
        <f>Rates!$P$13</f>
        <v>0</v>
      </c>
      <c r="U30" s="2">
        <f t="shared" si="16"/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Rates!$H$14</f>
        <v>-0.72599999999999998</v>
      </c>
      <c r="D31" s="32">
        <f t="shared" si="9"/>
        <v>-0.72599999999999998</v>
      </c>
      <c r="E31" s="74">
        <f>Rates!$P$14</f>
        <v>-0.72599999999999998</v>
      </c>
      <c r="F31" s="2">
        <f t="shared" si="10"/>
        <v>-0.72599999999999998</v>
      </c>
      <c r="G31" s="48"/>
      <c r="H31" s="37">
        <f>Rates!$H$14</f>
        <v>-0.72599999999999998</v>
      </c>
      <c r="I31" s="32">
        <f t="shared" si="11"/>
        <v>-0.72599999999999998</v>
      </c>
      <c r="J31" s="74">
        <f>Rates!$P$14</f>
        <v>-0.72599999999999998</v>
      </c>
      <c r="K31" s="2">
        <f t="shared" si="12"/>
        <v>-0.72599999999999998</v>
      </c>
      <c r="L31" s="48"/>
      <c r="M31" s="37">
        <f>Rates!$H$14</f>
        <v>-0.72599999999999998</v>
      </c>
      <c r="N31" s="32">
        <f t="shared" si="13"/>
        <v>-0.72599999999999998</v>
      </c>
      <c r="O31" s="74">
        <f>Rates!$P$14</f>
        <v>-0.72599999999999998</v>
      </c>
      <c r="P31" s="2">
        <f t="shared" si="14"/>
        <v>-0.72599999999999998</v>
      </c>
      <c r="Q31" s="48"/>
      <c r="R31" s="37">
        <f>Rates!$H$14</f>
        <v>-0.72599999999999998</v>
      </c>
      <c r="S31" s="32">
        <f t="shared" si="15"/>
        <v>-0.72599999999999998</v>
      </c>
      <c r="T31" s="74">
        <f>Rates!$P$14</f>
        <v>-0.72599999999999998</v>
      </c>
      <c r="U31" s="2">
        <f t="shared" si="16"/>
        <v>-0.72599999999999998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3.1354908921438072</v>
      </c>
      <c r="E32" s="70"/>
      <c r="F32" s="55">
        <f>SUM(F18:F31)</f>
        <v>2.1583908921438066</v>
      </c>
      <c r="G32" s="87">
        <f>F32-D32</f>
        <v>-0.97710000000000052</v>
      </c>
      <c r="H32" s="86"/>
      <c r="I32" s="56">
        <f>SUM(I18:I31)</f>
        <v>3.1354908921438072</v>
      </c>
      <c r="J32" s="70"/>
      <c r="K32" s="55">
        <f>SUM(K18:K31)</f>
        <v>2.1583908921438066</v>
      </c>
      <c r="L32" s="87">
        <f>K32-I32</f>
        <v>-0.97710000000000052</v>
      </c>
      <c r="M32" s="86"/>
      <c r="N32" s="56">
        <f>SUM(N18:N31)</f>
        <v>3.2849908921438074</v>
      </c>
      <c r="O32" s="70"/>
      <c r="P32" s="55">
        <f>SUM(P18:P31)</f>
        <v>2.1583908921438066</v>
      </c>
      <c r="Q32" s="87">
        <f>P32-N32</f>
        <v>-1.1266000000000007</v>
      </c>
      <c r="R32" s="86"/>
      <c r="S32" s="56">
        <f>SUM(S18:S31)</f>
        <v>5.556490892143807</v>
      </c>
      <c r="T32" s="70"/>
      <c r="U32" s="55">
        <f>SUM(U18:U31)</f>
        <v>2.1583908921438066</v>
      </c>
      <c r="V32" s="87">
        <f>U32-S32</f>
        <v>-3.3981000000000003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-0.31162584539734856</v>
      </c>
      <c r="H33" s="88"/>
      <c r="I33" s="80"/>
      <c r="J33" s="71"/>
      <c r="K33" s="57"/>
      <c r="L33" s="89">
        <f>L32/I32</f>
        <v>-0.31162584539734856</v>
      </c>
      <c r="M33" s="88"/>
      <c r="N33" s="80"/>
      <c r="O33" s="71"/>
      <c r="P33" s="57"/>
      <c r="Q33" s="89">
        <f>Q32/N32</f>
        <v>-0.34295376668906802</v>
      </c>
      <c r="R33" s="88"/>
      <c r="S33" s="80"/>
      <c r="T33" s="71"/>
      <c r="U33" s="57"/>
      <c r="V33" s="89">
        <f>V32/S32</f>
        <v>-0.61155503823546165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Rates!$H$17</f>
        <v>1.9369000000000001</v>
      </c>
      <c r="D35" s="32">
        <f>C35*D$8</f>
        <v>1.9369000000000001</v>
      </c>
      <c r="E35" s="74">
        <f>Rates!$P$17</f>
        <v>1.913</v>
      </c>
      <c r="F35" s="2">
        <f>E35*F$8</f>
        <v>1.913</v>
      </c>
      <c r="G35" s="48"/>
      <c r="H35" s="37">
        <f>Rates!$H$17</f>
        <v>1.9369000000000001</v>
      </c>
      <c r="I35" s="32">
        <f>H35*I$8</f>
        <v>1.9369000000000001</v>
      </c>
      <c r="J35" s="74">
        <f>Rates!$P$17</f>
        <v>1.913</v>
      </c>
      <c r="K35" s="2">
        <f>J35*K$8</f>
        <v>1.913</v>
      </c>
      <c r="L35" s="48"/>
      <c r="M35" s="37">
        <f>Rates!$H$17</f>
        <v>1.9369000000000001</v>
      </c>
      <c r="N35" s="32">
        <f>M35*N$8</f>
        <v>1.9369000000000001</v>
      </c>
      <c r="O35" s="74">
        <f>Rates!$P$17</f>
        <v>1.913</v>
      </c>
      <c r="P35" s="2">
        <f>O35*P$8</f>
        <v>1.913</v>
      </c>
      <c r="Q35" s="48"/>
      <c r="R35" s="37">
        <f>Rates!$H$17</f>
        <v>1.9369000000000001</v>
      </c>
      <c r="S35" s="32">
        <f>R35*S$8</f>
        <v>1.9369000000000001</v>
      </c>
      <c r="T35" s="74">
        <f>Rates!$P$17</f>
        <v>1.913</v>
      </c>
      <c r="U35" s="2">
        <f>T35*U$8</f>
        <v>1.913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Rates!$H$18</f>
        <v>1.46</v>
      </c>
      <c r="D36" s="32">
        <f>C36*D$8</f>
        <v>1.46</v>
      </c>
      <c r="E36" s="74">
        <f>Rates!$P$18</f>
        <v>1.4467000000000001</v>
      </c>
      <c r="F36" s="2">
        <f>E36*F$8</f>
        <v>1.4467000000000001</v>
      </c>
      <c r="G36" s="48"/>
      <c r="H36" s="37">
        <f>Rates!$H$18</f>
        <v>1.46</v>
      </c>
      <c r="I36" s="32">
        <f>H36*I$8</f>
        <v>1.46</v>
      </c>
      <c r="J36" s="74">
        <f>Rates!$P$18</f>
        <v>1.4467000000000001</v>
      </c>
      <c r="K36" s="2">
        <f>J36*K$8</f>
        <v>1.4467000000000001</v>
      </c>
      <c r="L36" s="48"/>
      <c r="M36" s="37">
        <f>Rates!$H$18</f>
        <v>1.46</v>
      </c>
      <c r="N36" s="32">
        <f>M36*N$8</f>
        <v>1.46</v>
      </c>
      <c r="O36" s="74">
        <f>Rates!$P$18</f>
        <v>1.4467000000000001</v>
      </c>
      <c r="P36" s="2">
        <f>O36*P$8</f>
        <v>1.4467000000000001</v>
      </c>
      <c r="Q36" s="48"/>
      <c r="R36" s="37">
        <f>Rates!$H$18</f>
        <v>1.46</v>
      </c>
      <c r="S36" s="32">
        <f>R36*S$8</f>
        <v>1.46</v>
      </c>
      <c r="T36" s="74">
        <f>Rates!$P$18</f>
        <v>1.4467000000000001</v>
      </c>
      <c r="U36" s="2">
        <f>T36*U$8</f>
        <v>1.4467000000000001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3.3969</v>
      </c>
      <c r="E37" s="70"/>
      <c r="F37" s="55">
        <f>SUM(F35:F36)</f>
        <v>3.3597000000000001</v>
      </c>
      <c r="G37" s="87">
        <f>F37-D37</f>
        <v>-3.71999999999999E-2</v>
      </c>
      <c r="H37" s="86"/>
      <c r="I37" s="56">
        <f>SUM(I35:I36)</f>
        <v>3.3969</v>
      </c>
      <c r="J37" s="70"/>
      <c r="K37" s="55">
        <f>SUM(K35:K36)</f>
        <v>3.3597000000000001</v>
      </c>
      <c r="L37" s="87">
        <f>K37-I37</f>
        <v>-3.71999999999999E-2</v>
      </c>
      <c r="M37" s="86"/>
      <c r="N37" s="56">
        <f>SUM(N35:N36)</f>
        <v>3.3969</v>
      </c>
      <c r="O37" s="70"/>
      <c r="P37" s="55">
        <f>SUM(P35:P36)</f>
        <v>3.3597000000000001</v>
      </c>
      <c r="Q37" s="87">
        <f>P37-N37</f>
        <v>-3.71999999999999E-2</v>
      </c>
      <c r="R37" s="86"/>
      <c r="S37" s="56">
        <f>SUM(S35:S36)</f>
        <v>3.3969</v>
      </c>
      <c r="T37" s="70"/>
      <c r="U37" s="55">
        <f>SUM(U35:U36)</f>
        <v>3.3597000000000001</v>
      </c>
      <c r="V37" s="87">
        <f>U37-S37</f>
        <v>-3.71999999999999E-2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-1.0951161352998293E-2</v>
      </c>
      <c r="H38" s="88"/>
      <c r="I38" s="80"/>
      <c r="J38" s="71"/>
      <c r="K38" s="57"/>
      <c r="L38" s="89">
        <f>L37/I37</f>
        <v>-1.0951161352998293E-2</v>
      </c>
      <c r="M38" s="88"/>
      <c r="N38" s="80"/>
      <c r="O38" s="71"/>
      <c r="P38" s="57"/>
      <c r="Q38" s="89">
        <f>Q37/N37</f>
        <v>-1.0951161352998293E-2</v>
      </c>
      <c r="R38" s="88"/>
      <c r="S38" s="80"/>
      <c r="T38" s="71"/>
      <c r="U38" s="57"/>
      <c r="V38" s="89">
        <f>V37/S37</f>
        <v>-1.0951161352998293E-2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WMSR+RRRP+OESP</f>
        <v>6.0000000000000001E-3</v>
      </c>
      <c r="D40" s="32">
        <f>C40*D10</f>
        <v>0.93887999999999994</v>
      </c>
      <c r="E40" s="74">
        <f>WMSR+RRRP+OESP</f>
        <v>6.0000000000000001E-3</v>
      </c>
      <c r="F40" s="2">
        <f>E40*F10</f>
        <v>0.93887999999999994</v>
      </c>
      <c r="G40" s="48"/>
      <c r="H40" s="37">
        <f>WMSR+RRRP+OESP</f>
        <v>6.0000000000000001E-3</v>
      </c>
      <c r="I40" s="32">
        <f>H40*I10</f>
        <v>0.93887999999999994</v>
      </c>
      <c r="J40" s="74">
        <f>WMSR+RRRP+OESP</f>
        <v>6.0000000000000001E-3</v>
      </c>
      <c r="K40" s="2">
        <f>J40*K10</f>
        <v>0.93887999999999994</v>
      </c>
      <c r="L40" s="48"/>
      <c r="M40" s="37">
        <f>WMSR+RRRP+OESP</f>
        <v>6.0000000000000001E-3</v>
      </c>
      <c r="N40" s="32">
        <f>M40*N10</f>
        <v>0.93887999999999994</v>
      </c>
      <c r="O40" s="74">
        <f>WMSR+RRRP+OESP</f>
        <v>6.0000000000000001E-3</v>
      </c>
      <c r="P40" s="2">
        <f>O40*P10</f>
        <v>0.93887999999999994</v>
      </c>
      <c r="Q40" s="48"/>
      <c r="R40" s="37">
        <f>WMSR+RRRP+OESP</f>
        <v>6.0000000000000001E-3</v>
      </c>
      <c r="S40" s="32">
        <f>R40*S10</f>
        <v>0.93887999999999994</v>
      </c>
      <c r="T40" s="74">
        <f>WMSR+RRRP+OESP</f>
        <v>6.0000000000000001E-3</v>
      </c>
      <c r="U40" s="2">
        <f>T40*U10</f>
        <v>0.93887999999999994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1.05</v>
      </c>
      <c r="E42" s="74">
        <v>7.0000000000000001E-3</v>
      </c>
      <c r="F42" s="2">
        <f>E42*F7</f>
        <v>1.05</v>
      </c>
      <c r="G42" s="48"/>
      <c r="H42" s="37">
        <v>7.0000000000000001E-3</v>
      </c>
      <c r="I42" s="32">
        <f>H42*I7</f>
        <v>1.05</v>
      </c>
      <c r="J42" s="74">
        <v>7.0000000000000001E-3</v>
      </c>
      <c r="K42" s="2">
        <f>J42*K7</f>
        <v>1.05</v>
      </c>
      <c r="L42" s="48"/>
      <c r="M42" s="37">
        <v>7.0000000000000001E-3</v>
      </c>
      <c r="N42" s="32">
        <f>M42*N7</f>
        <v>1.05</v>
      </c>
      <c r="O42" s="74">
        <v>7.0000000000000001E-3</v>
      </c>
      <c r="P42" s="2">
        <f>O42*P7</f>
        <v>1.05</v>
      </c>
      <c r="Q42" s="48"/>
      <c r="R42" s="37">
        <v>7.0000000000000001E-3</v>
      </c>
      <c r="S42" s="32">
        <f>R42*S7</f>
        <v>1.05</v>
      </c>
      <c r="T42" s="74">
        <v>7.0000000000000001E-3</v>
      </c>
      <c r="U42" s="2">
        <f>T42*U7</f>
        <v>1.05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2.23888</v>
      </c>
      <c r="E43" s="70"/>
      <c r="F43" s="55">
        <f>SUM(F40:F42)</f>
        <v>2.23888</v>
      </c>
      <c r="G43" s="87">
        <f>F43-D43</f>
        <v>0</v>
      </c>
      <c r="H43" s="86"/>
      <c r="I43" s="56">
        <f>SUM(I40:I42)</f>
        <v>2.23888</v>
      </c>
      <c r="J43" s="70"/>
      <c r="K43" s="55">
        <f>SUM(K40:K42)</f>
        <v>2.23888</v>
      </c>
      <c r="L43" s="87">
        <f>K43-I43</f>
        <v>0</v>
      </c>
      <c r="M43" s="86"/>
      <c r="N43" s="56">
        <f>SUM(N40:N42)</f>
        <v>2.23888</v>
      </c>
      <c r="O43" s="70"/>
      <c r="P43" s="55">
        <f>SUM(P40:P42)</f>
        <v>2.23888</v>
      </c>
      <c r="Q43" s="87">
        <f>P43-N43</f>
        <v>0</v>
      </c>
      <c r="R43" s="86"/>
      <c r="S43" s="56">
        <f>SUM(S40:S42)</f>
        <v>2.23888</v>
      </c>
      <c r="T43" s="70"/>
      <c r="U43" s="55">
        <f>SUM(U40:U42)</f>
        <v>2.23888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07">
        <f t="shared" si="0"/>
        <v>39</v>
      </c>
      <c r="B45" s="93" t="s">
        <v>98</v>
      </c>
      <c r="C45" s="92"/>
      <c r="D45" s="82">
        <f>D15+D32+D37+D43</f>
        <v>25.479393395472698</v>
      </c>
      <c r="E45" s="75"/>
      <c r="F45" s="62">
        <f>F15+F32+F37+F43</f>
        <v>24.465093395472699</v>
      </c>
      <c r="G45" s="93"/>
      <c r="H45" s="92"/>
      <c r="I45" s="82">
        <f>I15+I32+I37+I43</f>
        <v>25.479393395472698</v>
      </c>
      <c r="J45" s="75"/>
      <c r="K45" s="62">
        <f>K15+K32+K37+K43</f>
        <v>24.465093395472699</v>
      </c>
      <c r="L45" s="93"/>
      <c r="M45" s="92"/>
      <c r="N45" s="82">
        <f>N15+N32+N37+N43</f>
        <v>25.628893395472701</v>
      </c>
      <c r="O45" s="75"/>
      <c r="P45" s="62">
        <f>P15+P32+P37+P43</f>
        <v>24.465093395472699</v>
      </c>
      <c r="Q45" s="93"/>
      <c r="R45" s="92"/>
      <c r="S45" s="82">
        <f>S15+S32+S37+S43</f>
        <v>27.900393395472697</v>
      </c>
      <c r="T45" s="75"/>
      <c r="U45" s="62">
        <f>U15+U32+U37+U43</f>
        <v>24.465093395472699</v>
      </c>
      <c r="V45" s="93"/>
    </row>
    <row r="46" spans="1:22" hidden="1" x14ac:dyDescent="0.25">
      <c r="A46" s="108">
        <f t="shared" si="0"/>
        <v>40</v>
      </c>
      <c r="B46" s="94" t="s">
        <v>11</v>
      </c>
      <c r="C46" s="50"/>
      <c r="D46" s="33">
        <f>D45*0.13</f>
        <v>3.3123211414114508</v>
      </c>
      <c r="E46" s="76"/>
      <c r="F46" s="59">
        <f>F45*0.13</f>
        <v>3.1804621414114509</v>
      </c>
      <c r="G46" s="94"/>
      <c r="H46" s="50"/>
      <c r="I46" s="33">
        <f>I45*0.13</f>
        <v>3.3123211414114508</v>
      </c>
      <c r="J46" s="76"/>
      <c r="K46" s="59">
        <f>K45*0.13</f>
        <v>3.1804621414114509</v>
      </c>
      <c r="L46" s="94"/>
      <c r="M46" s="50"/>
      <c r="N46" s="33">
        <f>N45*0.13</f>
        <v>3.3317561414114514</v>
      </c>
      <c r="O46" s="76"/>
      <c r="P46" s="59">
        <f>P45*0.13</f>
        <v>3.1804621414114509</v>
      </c>
      <c r="Q46" s="94"/>
      <c r="R46" s="50"/>
      <c r="S46" s="33">
        <f>S45*0.13</f>
        <v>3.6270511414114508</v>
      </c>
      <c r="T46" s="76"/>
      <c r="U46" s="59">
        <f>U45*0.13</f>
        <v>3.1804621414114509</v>
      </c>
      <c r="V46" s="94"/>
    </row>
    <row r="47" spans="1:22" hidden="1" x14ac:dyDescent="0.25">
      <c r="A47" s="101">
        <f t="shared" si="0"/>
        <v>41</v>
      </c>
      <c r="B47" s="85" t="s">
        <v>12</v>
      </c>
      <c r="C47" s="51"/>
      <c r="D47" s="39">
        <f>SUM(D45:D46)*-0.1</f>
        <v>-2.8791714536884152</v>
      </c>
      <c r="E47" s="77"/>
      <c r="F47" s="40">
        <f>SUM(F45:F46)*-0.1</f>
        <v>-2.7645555536884152</v>
      </c>
      <c r="G47" s="85"/>
      <c r="H47" s="51"/>
      <c r="I47" s="39">
        <f>SUM(I45:I46)*-0.1</f>
        <v>-2.8791714536884152</v>
      </c>
      <c r="J47" s="77"/>
      <c r="K47" s="40">
        <f>SUM(K45:K46)*-0.1</f>
        <v>-2.7645555536884152</v>
      </c>
      <c r="L47" s="85"/>
      <c r="M47" s="51"/>
      <c r="N47" s="39">
        <f>SUM(N45:N46)*-0.1</f>
        <v>-2.8960649536884153</v>
      </c>
      <c r="O47" s="77"/>
      <c r="P47" s="40">
        <f>SUM(P45:P46)*-0.1</f>
        <v>-2.7645555536884152</v>
      </c>
      <c r="Q47" s="85"/>
      <c r="R47" s="51"/>
      <c r="S47" s="39">
        <f>SUM(S45:S46)*-0.1</f>
        <v>-3.152744453688415</v>
      </c>
      <c r="T47" s="77"/>
      <c r="U47" s="40">
        <f>SUM(U45:U46)*-0.1</f>
        <v>-2.7645555536884152</v>
      </c>
      <c r="V47" s="85"/>
    </row>
    <row r="48" spans="1:22" hidden="1" x14ac:dyDescent="0.25">
      <c r="A48" s="109">
        <f t="shared" si="0"/>
        <v>42</v>
      </c>
      <c r="B48" s="110" t="s">
        <v>13</v>
      </c>
      <c r="C48" s="95"/>
      <c r="D48" s="64">
        <f>SUM(D45:D47)</f>
        <v>25.912543083195736</v>
      </c>
      <c r="E48" s="78"/>
      <c r="F48" s="63">
        <f>SUM(F45:F47)</f>
        <v>24.880999983195736</v>
      </c>
      <c r="G48" s="96">
        <f>F48-D48</f>
        <v>-1.0315431000000004</v>
      </c>
      <c r="H48" s="95"/>
      <c r="I48" s="64">
        <f>SUM(I45:I47)</f>
        <v>25.912543083195736</v>
      </c>
      <c r="J48" s="78"/>
      <c r="K48" s="63">
        <f>SUM(K45:K47)</f>
        <v>24.880999983195736</v>
      </c>
      <c r="L48" s="96">
        <f>K48-I48</f>
        <v>-1.0315431000000004</v>
      </c>
      <c r="M48" s="95"/>
      <c r="N48" s="64">
        <f>SUM(N45:N47)</f>
        <v>26.064584583195735</v>
      </c>
      <c r="O48" s="78"/>
      <c r="P48" s="63">
        <f>SUM(P45:P47)</f>
        <v>24.880999983195736</v>
      </c>
      <c r="Q48" s="96">
        <f>P48-N48</f>
        <v>-1.1835845999999997</v>
      </c>
      <c r="R48" s="95"/>
      <c r="S48" s="64">
        <f>SUM(S45:S47)</f>
        <v>28.374700083195734</v>
      </c>
      <c r="T48" s="78"/>
      <c r="U48" s="63">
        <f>SUM(U45:U47)</f>
        <v>24.880999983195736</v>
      </c>
      <c r="V48" s="96">
        <f>U48-S48</f>
        <v>-3.4937000999999981</v>
      </c>
    </row>
    <row r="49" spans="1:22" hidden="1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-3.9808640035371726E-2</v>
      </c>
      <c r="H49" s="97"/>
      <c r="I49" s="83"/>
      <c r="J49" s="79"/>
      <c r="K49" s="65"/>
      <c r="L49" s="98">
        <f>L48/I48</f>
        <v>-3.9808640035371726E-2</v>
      </c>
      <c r="M49" s="97"/>
      <c r="N49" s="83"/>
      <c r="O49" s="79"/>
      <c r="P49" s="65"/>
      <c r="Q49" s="98">
        <f>Q48/N48</f>
        <v>-4.5409685936950481E-2</v>
      </c>
      <c r="R49" s="97"/>
      <c r="S49" s="83"/>
      <c r="T49" s="79"/>
      <c r="U49" s="65"/>
      <c r="V49" s="98">
        <f>V48/S48</f>
        <v>-0.12312729613903697</v>
      </c>
    </row>
    <row r="50" spans="1:22" s="157" customFormat="1" ht="22.5" customHeight="1" x14ac:dyDescent="0.25">
      <c r="A50" s="180">
        <f>A49+1</f>
        <v>44</v>
      </c>
      <c r="B50" s="181" t="s">
        <v>14</v>
      </c>
      <c r="C50" s="182"/>
      <c r="D50" s="183"/>
      <c r="E50" s="184"/>
      <c r="F50" s="185"/>
      <c r="G50" s="181"/>
      <c r="H50" s="182"/>
      <c r="I50" s="183"/>
      <c r="J50" s="184"/>
      <c r="K50" s="185"/>
      <c r="L50" s="181"/>
      <c r="M50" s="182"/>
      <c r="N50" s="183"/>
      <c r="O50" s="184"/>
      <c r="P50" s="185"/>
      <c r="Q50" s="181"/>
      <c r="R50" s="182"/>
      <c r="S50" s="183"/>
      <c r="T50" s="184"/>
      <c r="U50" s="185"/>
      <c r="V50" s="181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C51*D8</f>
        <v>0</v>
      </c>
      <c r="E51" s="163">
        <f>C51</f>
        <v>0</v>
      </c>
      <c r="F51" s="59">
        <f>E51*F8</f>
        <v>0</v>
      </c>
      <c r="G51" s="94"/>
      <c r="H51" s="37">
        <v>0</v>
      </c>
      <c r="I51" s="33">
        <f>H51*I8</f>
        <v>0</v>
      </c>
      <c r="J51" s="163">
        <f>H51</f>
        <v>0</v>
      </c>
      <c r="K51" s="2">
        <f>J51*K8</f>
        <v>0</v>
      </c>
      <c r="L51" s="94"/>
      <c r="M51" s="37">
        <f>Rates!H21</f>
        <v>2.8111000000000002</v>
      </c>
      <c r="N51" s="33">
        <f>M51*N8</f>
        <v>2.8111000000000002</v>
      </c>
      <c r="O51" s="163">
        <v>0</v>
      </c>
      <c r="P51" s="2">
        <f>O51*P8</f>
        <v>0</v>
      </c>
      <c r="Q51" s="94"/>
      <c r="R51" s="37">
        <f>Rates!H25</f>
        <v>1.0491999999999999</v>
      </c>
      <c r="S51" s="33">
        <f>R51*S8</f>
        <v>1.0491999999999999</v>
      </c>
      <c r="T51" s="163">
        <v>0</v>
      </c>
      <c r="U51" s="2">
        <f>T51*U8</f>
        <v>0</v>
      </c>
      <c r="V51" s="94"/>
    </row>
    <row r="52" spans="1:22" x14ac:dyDescent="0.25">
      <c r="A52" s="108">
        <f t="shared" ref="A52:A53" si="17">A51+1</f>
        <v>46</v>
      </c>
      <c r="B52" s="94" t="s">
        <v>164</v>
      </c>
      <c r="C52" s="162">
        <v>0</v>
      </c>
      <c r="D52" s="33">
        <f>C52*D9</f>
        <v>0</v>
      </c>
      <c r="E52" s="163">
        <f>C52</f>
        <v>0</v>
      </c>
      <c r="F52" s="59">
        <f>E52*F9</f>
        <v>0</v>
      </c>
      <c r="G52" s="94"/>
      <c r="H52" s="37">
        <v>0</v>
      </c>
      <c r="I52" s="33">
        <f>H52*I9</f>
        <v>0</v>
      </c>
      <c r="J52" s="163">
        <f>H52</f>
        <v>0</v>
      </c>
      <c r="K52" s="2">
        <f>J52*K9</f>
        <v>0</v>
      </c>
      <c r="L52" s="94"/>
      <c r="M52" s="37">
        <v>0</v>
      </c>
      <c r="N52" s="33">
        <f>M52*N9</f>
        <v>0</v>
      </c>
      <c r="O52" s="163">
        <v>0</v>
      </c>
      <c r="P52" s="2">
        <f>O52*P9</f>
        <v>0</v>
      </c>
      <c r="Q52" s="94"/>
      <c r="R52" s="37">
        <f>Rates!H26</f>
        <v>-9.0899999999999995E-2</v>
      </c>
      <c r="S52" s="33">
        <f>R52*S9</f>
        <v>-9.4826879999999988E-2</v>
      </c>
      <c r="T52" s="163">
        <v>0</v>
      </c>
      <c r="U52" s="2">
        <f>T52*U9</f>
        <v>0</v>
      </c>
      <c r="V52" s="94"/>
    </row>
    <row r="53" spans="1:22" x14ac:dyDescent="0.25">
      <c r="A53" s="108">
        <f t="shared" si="17"/>
        <v>47</v>
      </c>
      <c r="B53" s="48" t="s">
        <v>96</v>
      </c>
      <c r="C53" s="37">
        <f>Rates!$H$15</f>
        <v>1.1613</v>
      </c>
      <c r="D53" s="32">
        <f>C53*D8</f>
        <v>1.1613</v>
      </c>
      <c r="E53" s="163">
        <f>Rates!$P$15</f>
        <v>0</v>
      </c>
      <c r="F53" s="59">
        <f>E53*F9</f>
        <v>0</v>
      </c>
      <c r="G53" s="48"/>
      <c r="H53" s="37">
        <f>Rates!$H$15</f>
        <v>1.1613</v>
      </c>
      <c r="I53" s="33">
        <f>H53*I8</f>
        <v>1.1613</v>
      </c>
      <c r="J53" s="74">
        <f>Rates!$P$15</f>
        <v>0</v>
      </c>
      <c r="K53" s="2">
        <f>J53*K9</f>
        <v>0</v>
      </c>
      <c r="L53" s="48"/>
      <c r="M53" s="37">
        <f>Rates!$H$15</f>
        <v>1.1613</v>
      </c>
      <c r="N53" s="33">
        <f>M53*N8</f>
        <v>1.1613</v>
      </c>
      <c r="O53" s="74">
        <f>Rates!$P$15</f>
        <v>0</v>
      </c>
      <c r="P53" s="2">
        <f>O53*P9</f>
        <v>0</v>
      </c>
      <c r="Q53" s="48"/>
      <c r="R53" s="37">
        <f>Rates!$H$15</f>
        <v>1.1613</v>
      </c>
      <c r="S53" s="32">
        <f>R53*S8</f>
        <v>1.1613</v>
      </c>
      <c r="T53" s="74">
        <f>Rates!$P$15</f>
        <v>0</v>
      </c>
      <c r="U53" s="2">
        <f>T53*U9</f>
        <v>0</v>
      </c>
      <c r="V53" s="48"/>
    </row>
    <row r="54" spans="1:22" x14ac:dyDescent="0.25">
      <c r="A54" s="289">
        <f t="shared" ref="A54:A55" si="18">A53+1</f>
        <v>48</v>
      </c>
      <c r="B54" s="85" t="s">
        <v>144</v>
      </c>
      <c r="C54" s="290">
        <f>Rates!$H$16</f>
        <v>0</v>
      </c>
      <c r="D54" s="39">
        <f>C54*D7</f>
        <v>0</v>
      </c>
      <c r="E54" s="309">
        <f>Rates!$P$16</f>
        <v>-1.2999999999999999E-3</v>
      </c>
      <c r="F54" s="40">
        <f>E54*F7</f>
        <v>-0.19499999999999998</v>
      </c>
      <c r="G54" s="85"/>
      <c r="H54" s="290">
        <f>Rates!$H$16</f>
        <v>0</v>
      </c>
      <c r="I54" s="305">
        <f>H54*I7</f>
        <v>0</v>
      </c>
      <c r="J54" s="291">
        <f>Rates!$P$16</f>
        <v>-1.2999999999999999E-3</v>
      </c>
      <c r="K54" s="40">
        <f>J54*K7</f>
        <v>-0.19499999999999998</v>
      </c>
      <c r="L54" s="85"/>
      <c r="M54" s="290">
        <f>Rates!$H$16</f>
        <v>0</v>
      </c>
      <c r="N54" s="305">
        <f>M54*N7</f>
        <v>0</v>
      </c>
      <c r="O54" s="291">
        <f>Rates!$P$16</f>
        <v>-1.2999999999999999E-3</v>
      </c>
      <c r="P54" s="40">
        <f>O54*P7</f>
        <v>-0.19499999999999998</v>
      </c>
      <c r="Q54" s="85"/>
      <c r="R54" s="290">
        <f>Rates!$H$16</f>
        <v>0</v>
      </c>
      <c r="S54" s="39">
        <f>R54*S7</f>
        <v>0</v>
      </c>
      <c r="T54" s="291">
        <f>Rates!$P$16</f>
        <v>-1.2999999999999999E-3</v>
      </c>
      <c r="U54" s="40">
        <f>T54*U7</f>
        <v>-0.19499999999999998</v>
      </c>
      <c r="V54" s="85"/>
    </row>
    <row r="55" spans="1:22" x14ac:dyDescent="0.25">
      <c r="A55" s="347">
        <f t="shared" si="18"/>
        <v>49</v>
      </c>
      <c r="B55" s="348" t="s">
        <v>15</v>
      </c>
      <c r="C55" s="371"/>
      <c r="D55" s="350">
        <f>D45+SUM(D51:D53)</f>
        <v>26.640693395472699</v>
      </c>
      <c r="E55" s="372"/>
      <c r="F55" s="352">
        <f>F45+SUM(F51:F53)</f>
        <v>24.465093395472699</v>
      </c>
      <c r="G55" s="363">
        <f>F55-D55</f>
        <v>-2.1755999999999993</v>
      </c>
      <c r="H55" s="371"/>
      <c r="I55" s="350">
        <f>I45+SUM(I51:I53)</f>
        <v>26.640693395472699</v>
      </c>
      <c r="J55" s="372"/>
      <c r="K55" s="352">
        <f>K45+SUM(K51:K53)</f>
        <v>24.465093395472699</v>
      </c>
      <c r="L55" s="363">
        <f>K55-I55</f>
        <v>-2.1755999999999993</v>
      </c>
      <c r="M55" s="371"/>
      <c r="N55" s="350">
        <f>N45+SUM(N51:N53)</f>
        <v>29.601293395472702</v>
      </c>
      <c r="O55" s="372"/>
      <c r="P55" s="352">
        <f>P45+SUM(P51:P53)</f>
        <v>24.465093395472699</v>
      </c>
      <c r="Q55" s="363">
        <f>P55-N55</f>
        <v>-5.1362000000000023</v>
      </c>
      <c r="R55" s="371"/>
      <c r="S55" s="350">
        <f>S45+SUM(S51:S53)</f>
        <v>30.016066515472698</v>
      </c>
      <c r="T55" s="372"/>
      <c r="U55" s="352">
        <f>U45+SUM(U51:U53)</f>
        <v>24.465093395472699</v>
      </c>
      <c r="V55" s="363">
        <f>U55-S55</f>
        <v>-5.5509731199999983</v>
      </c>
    </row>
    <row r="56" spans="1:22" x14ac:dyDescent="0.25">
      <c r="A56" s="339">
        <f>A55+1</f>
        <v>50</v>
      </c>
      <c r="B56" s="340" t="s">
        <v>88</v>
      </c>
      <c r="C56" s="341"/>
      <c r="D56" s="342"/>
      <c r="E56" s="343"/>
      <c r="F56" s="344"/>
      <c r="G56" s="346">
        <f>G55/D55</f>
        <v>-8.1664541072707944E-2</v>
      </c>
      <c r="H56" s="341"/>
      <c r="I56" s="342"/>
      <c r="J56" s="343"/>
      <c r="K56" s="344"/>
      <c r="L56" s="346">
        <f>L55/I55</f>
        <v>-8.1664541072707944E-2</v>
      </c>
      <c r="M56" s="341"/>
      <c r="N56" s="342"/>
      <c r="O56" s="343"/>
      <c r="P56" s="344"/>
      <c r="Q56" s="346">
        <f>Q55/N55</f>
        <v>-0.17351268849575155</v>
      </c>
      <c r="R56" s="341"/>
      <c r="S56" s="342"/>
      <c r="T56" s="343"/>
      <c r="U56" s="344"/>
      <c r="V56" s="346">
        <f>V55/S55</f>
        <v>-0.18493339615764043</v>
      </c>
    </row>
    <row r="57" spans="1:22" x14ac:dyDescent="0.25">
      <c r="A57" s="108">
        <f>A56+1</f>
        <v>51</v>
      </c>
      <c r="B57" s="94" t="s">
        <v>11</v>
      </c>
      <c r="C57" s="50"/>
      <c r="D57" s="33">
        <f>D55*0.13</f>
        <v>3.4632901414114508</v>
      </c>
      <c r="E57" s="76"/>
      <c r="F57" s="59">
        <f>F55*0.13</f>
        <v>3.1804621414114509</v>
      </c>
      <c r="G57" s="94"/>
      <c r="H57" s="50"/>
      <c r="I57" s="33">
        <f>I55*0.13</f>
        <v>3.4632901414114508</v>
      </c>
      <c r="J57" s="76"/>
      <c r="K57" s="59">
        <f>K55*0.13</f>
        <v>3.1804621414114509</v>
      </c>
      <c r="L57" s="94"/>
      <c r="M57" s="50"/>
      <c r="N57" s="33">
        <f>N55*0.13</f>
        <v>3.8481681414114512</v>
      </c>
      <c r="O57" s="76"/>
      <c r="P57" s="59">
        <f>P55*0.13</f>
        <v>3.1804621414114509</v>
      </c>
      <c r="Q57" s="94"/>
      <c r="R57" s="50"/>
      <c r="S57" s="33">
        <f>S55*0.13</f>
        <v>3.9020886470114506</v>
      </c>
      <c r="T57" s="76"/>
      <c r="U57" s="59">
        <f>U55*0.13</f>
        <v>3.1804621414114509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30.103983536884151</v>
      </c>
      <c r="E58" s="141"/>
      <c r="F58" s="142">
        <f>SUM(F55:F57)</f>
        <v>27.645555536884149</v>
      </c>
      <c r="G58" s="143">
        <f>F58-D58</f>
        <v>-2.4584280000000014</v>
      </c>
      <c r="H58" s="139"/>
      <c r="I58" s="140">
        <f>SUM(I55:I57)</f>
        <v>30.103983536884151</v>
      </c>
      <c r="J58" s="141"/>
      <c r="K58" s="142">
        <f>SUM(K55:K57)</f>
        <v>27.645555536884149</v>
      </c>
      <c r="L58" s="143">
        <f>K58-I58</f>
        <v>-2.4584280000000014</v>
      </c>
      <c r="M58" s="139"/>
      <c r="N58" s="140">
        <f>SUM(N55:N57)</f>
        <v>33.449461536884151</v>
      </c>
      <c r="O58" s="141"/>
      <c r="P58" s="142">
        <f>SUM(P55:P57)</f>
        <v>27.645555536884149</v>
      </c>
      <c r="Q58" s="143">
        <f>P58-N58</f>
        <v>-5.8039060000000013</v>
      </c>
      <c r="R58" s="139"/>
      <c r="S58" s="140">
        <f>SUM(S55:S57)</f>
        <v>33.918155162484148</v>
      </c>
      <c r="T58" s="141"/>
      <c r="U58" s="142">
        <f>SUM(U55:U57)</f>
        <v>27.645555536884149</v>
      </c>
      <c r="V58" s="143">
        <f>U58-S58</f>
        <v>-6.2725996255999981</v>
      </c>
    </row>
    <row r="59" spans="1:22" ht="15.75" thickBot="1" x14ac:dyDescent="0.3">
      <c r="A59" s="144">
        <f>A58+1</f>
        <v>53</v>
      </c>
      <c r="B59" s="145" t="s">
        <v>88</v>
      </c>
      <c r="C59" s="146"/>
      <c r="D59" s="147"/>
      <c r="E59" s="148"/>
      <c r="F59" s="149"/>
      <c r="G59" s="150">
        <f>G58/D58</f>
        <v>-8.1664541072708013E-2</v>
      </c>
      <c r="H59" s="146"/>
      <c r="I59" s="147"/>
      <c r="J59" s="148"/>
      <c r="K59" s="149"/>
      <c r="L59" s="150">
        <f>L58/I58</f>
        <v>-8.1664541072708013E-2</v>
      </c>
      <c r="M59" s="146"/>
      <c r="N59" s="147"/>
      <c r="O59" s="148"/>
      <c r="P59" s="149"/>
      <c r="Q59" s="150">
        <f>Q58/N58</f>
        <v>-0.17351268849575152</v>
      </c>
      <c r="R59" s="146"/>
      <c r="S59" s="147"/>
      <c r="T59" s="148"/>
      <c r="U59" s="149"/>
      <c r="V59" s="150">
        <f>V58/S58</f>
        <v>-0.18493339615764043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SUM(D18:D19)+D21+D22+D31+D24</f>
        <v>2.0395908921438073</v>
      </c>
      <c r="E62" s="66"/>
      <c r="F62" s="2">
        <f>SUM(F18:F19)+F21+F22+F31+F24</f>
        <v>2.0820908921438068</v>
      </c>
      <c r="G62" s="36">
        <f>F62-D62</f>
        <v>4.2499999999999538E-2</v>
      </c>
      <c r="H62" s="49"/>
      <c r="I62" s="32">
        <f>SUM(I18:I19)+I21+I22+I31+I24</f>
        <v>2.0395908921438073</v>
      </c>
      <c r="J62" s="66"/>
      <c r="K62" s="2">
        <f>SUM(K18:K19)+K21+K22+K31+K24</f>
        <v>2.0820908921438068</v>
      </c>
      <c r="L62" s="36">
        <f>K62-I62</f>
        <v>4.2499999999999538E-2</v>
      </c>
      <c r="M62" s="49"/>
      <c r="N62" s="32">
        <f>SUM(N18:N19)+N21+N22+N31+N24</f>
        <v>2.0395908921438073</v>
      </c>
      <c r="O62" s="66"/>
      <c r="P62" s="2">
        <f>SUM(P18:P19)+P21+P22+P31+P24</f>
        <v>2.0820908921438068</v>
      </c>
      <c r="Q62" s="36">
        <f>P62-N62</f>
        <v>4.2499999999999538E-2</v>
      </c>
      <c r="R62" s="49"/>
      <c r="S62" s="32">
        <f>SUM(S18:S19)+S21+S22+S31+S24</f>
        <v>2.0395908921438073</v>
      </c>
      <c r="T62" s="66"/>
      <c r="U62" s="2">
        <f>SUM(U18:U19)+U21+U22+U31+U24</f>
        <v>2.0820908921438068</v>
      </c>
      <c r="V62" s="36">
        <f>U62-S62</f>
        <v>4.2499999999999538E-2</v>
      </c>
    </row>
    <row r="63" spans="1:22" x14ac:dyDescent="0.25">
      <c r="A63" s="124">
        <f t="shared" ref="A63:A65" si="19">A62+1</f>
        <v>56</v>
      </c>
      <c r="B63" s="125" t="s">
        <v>88</v>
      </c>
      <c r="C63" s="126"/>
      <c r="D63" s="127"/>
      <c r="E63" s="128"/>
      <c r="F63" s="53"/>
      <c r="G63" s="129">
        <f>G62/SUM(D62:D65)</f>
        <v>1.3554496396875611E-2</v>
      </c>
      <c r="H63" s="126"/>
      <c r="I63" s="127"/>
      <c r="J63" s="128"/>
      <c r="K63" s="53"/>
      <c r="L63" s="129">
        <f>L62/SUM(I62:I65)</f>
        <v>1.3554496396875611E-2</v>
      </c>
      <c r="M63" s="126"/>
      <c r="N63" s="127"/>
      <c r="O63" s="128"/>
      <c r="P63" s="53"/>
      <c r="Q63" s="129">
        <f>Q62/SUM(N62:N65)</f>
        <v>1.2937630999720597E-2</v>
      </c>
      <c r="R63" s="126"/>
      <c r="S63" s="127"/>
      <c r="T63" s="128"/>
      <c r="U63" s="53"/>
      <c r="V63" s="129">
        <f>V62/SUM(S62:S65)</f>
        <v>7.6487122583228364E-3</v>
      </c>
    </row>
    <row r="64" spans="1:22" x14ac:dyDescent="0.25">
      <c r="A64" s="99">
        <f t="shared" si="19"/>
        <v>57</v>
      </c>
      <c r="B64" s="48" t="s">
        <v>91</v>
      </c>
      <c r="C64" s="49"/>
      <c r="D64" s="32">
        <f>D20+SUM(D25:D30)+D23</f>
        <v>1.0959000000000001</v>
      </c>
      <c r="E64" s="66"/>
      <c r="F64" s="2">
        <f>F20+SUM(F25:F30)+F23</f>
        <v>7.6299999999999979E-2</v>
      </c>
      <c r="G64" s="36">
        <f>F64-D64</f>
        <v>-1.0196000000000001</v>
      </c>
      <c r="H64" s="49"/>
      <c r="I64" s="32">
        <f>I20+SUM(I25:I30)+I23</f>
        <v>1.0959000000000001</v>
      </c>
      <c r="J64" s="66"/>
      <c r="K64" s="2">
        <f>K20+SUM(K25:K30)+K23</f>
        <v>7.6299999999999979E-2</v>
      </c>
      <c r="L64" s="36">
        <f>K64-I64</f>
        <v>-1.0196000000000001</v>
      </c>
      <c r="M64" s="49"/>
      <c r="N64" s="32">
        <f>N20+SUM(N25:N30)+N23</f>
        <v>1.2454000000000001</v>
      </c>
      <c r="O64" s="66"/>
      <c r="P64" s="2">
        <f>P20+SUM(P25:P30)+P23</f>
        <v>7.6299999999999979E-2</v>
      </c>
      <c r="Q64" s="36">
        <f>P64-N64</f>
        <v>-1.1691</v>
      </c>
      <c r="R64" s="49"/>
      <c r="S64" s="32">
        <f>S20+SUM(S25:S30)+S23</f>
        <v>3.5169000000000006</v>
      </c>
      <c r="T64" s="66"/>
      <c r="U64" s="2">
        <f>U20+SUM(U25:U30)+U23</f>
        <v>7.6299999999999979E-2</v>
      </c>
      <c r="V64" s="36">
        <f>U64-S64</f>
        <v>-3.4406000000000008</v>
      </c>
    </row>
    <row r="65" spans="1:22" ht="15.75" thickBot="1" x14ac:dyDescent="0.3">
      <c r="A65" s="130">
        <f t="shared" si="19"/>
        <v>58</v>
      </c>
      <c r="B65" s="131" t="s">
        <v>88</v>
      </c>
      <c r="C65" s="132"/>
      <c r="D65" s="133"/>
      <c r="E65" s="134"/>
      <c r="F65" s="135"/>
      <c r="G65" s="136">
        <f>G64/SUM(D62:D65)</f>
        <v>-0.32518034179422411</v>
      </c>
      <c r="H65" s="132"/>
      <c r="I65" s="133"/>
      <c r="J65" s="134"/>
      <c r="K65" s="135"/>
      <c r="L65" s="136">
        <f>L64/SUM(I62:I65)</f>
        <v>-0.32518034179422411</v>
      </c>
      <c r="M65" s="132"/>
      <c r="N65" s="133"/>
      <c r="O65" s="134"/>
      <c r="P65" s="135"/>
      <c r="Q65" s="136">
        <f>Q64/SUM(N62:N65)</f>
        <v>-0.35589139768878852</v>
      </c>
      <c r="R65" s="132"/>
      <c r="S65" s="133"/>
      <c r="T65" s="134"/>
      <c r="U65" s="135"/>
      <c r="V65" s="136">
        <f>V64/SUM(S62:S65)</f>
        <v>-0.61920375049378451</v>
      </c>
    </row>
  </sheetData>
  <mergeCells count="1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</mergeCells>
  <pageMargins left="0.25" right="0.25" top="0.25" bottom="0.4" header="0.3" footer="0.3"/>
  <pageSetup scale="51" orientation="landscape" r:id="rId1"/>
  <headerFooter>
    <oddFooter>&amp;R&amp;8&amp;P/&amp;N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G64"/>
  <sheetViews>
    <sheetView zoomScale="110" zoomScaleNormal="110" workbookViewId="0">
      <pane xSplit="2" ySplit="6" topLeftCell="C31" activePane="bottomRight" state="frozen"/>
      <selection activeCell="D27" sqref="D27"/>
      <selection pane="topRight" activeCell="D27" sqref="D27"/>
      <selection pane="bottomLeft" activeCell="D27" sqref="D27"/>
      <selection pane="bottomRight" activeCell="I53" sqref="I53"/>
    </sheetView>
  </sheetViews>
  <sheetFormatPr defaultRowHeight="15" x14ac:dyDescent="0.25"/>
  <cols>
    <col min="1" max="1" width="6.28515625" style="52" customWidth="1"/>
    <col min="2" max="2" width="29" bestFit="1" customWidth="1"/>
    <col min="3" max="7" width="11.7109375" customWidth="1"/>
  </cols>
  <sheetData>
    <row r="1" spans="1:7" ht="18.75" x14ac:dyDescent="0.3">
      <c r="A1" s="122" t="s">
        <v>92</v>
      </c>
      <c r="B1" s="115"/>
      <c r="C1" s="115"/>
      <c r="D1" s="115"/>
      <c r="E1" s="115"/>
      <c r="F1" s="115"/>
      <c r="G1" s="115"/>
    </row>
    <row r="2" spans="1:7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</row>
    <row r="3" spans="1:7" ht="19.5" thickBot="1" x14ac:dyDescent="0.35">
      <c r="A3" s="123" t="s">
        <v>139</v>
      </c>
      <c r="B3" s="116"/>
      <c r="C3" s="116"/>
      <c r="D3" s="116"/>
      <c r="E3" s="116"/>
      <c r="F3" s="116"/>
      <c r="G3" s="116"/>
    </row>
    <row r="4" spans="1:7" ht="15.75" thickBot="1" x14ac:dyDescent="0.3"/>
    <row r="5" spans="1:7" x14ac:dyDescent="0.25">
      <c r="A5" s="333" t="s">
        <v>82</v>
      </c>
      <c r="B5" s="335" t="s">
        <v>0</v>
      </c>
      <c r="C5" s="331" t="s">
        <v>85</v>
      </c>
      <c r="D5" s="332"/>
      <c r="E5" s="329" t="s">
        <v>86</v>
      </c>
      <c r="F5" s="329"/>
      <c r="G5" s="330"/>
    </row>
    <row r="6" spans="1:7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</row>
    <row r="7" spans="1:7" x14ac:dyDescent="0.25">
      <c r="A7" s="99">
        <v>1</v>
      </c>
      <c r="B7" s="48" t="s">
        <v>69</v>
      </c>
      <c r="C7" s="49"/>
      <c r="D7" s="164">
        <v>368500.41666666669</v>
      </c>
      <c r="E7" s="66"/>
      <c r="F7" s="44">
        <f>D7</f>
        <v>368500.41666666669</v>
      </c>
      <c r="G7" s="48"/>
    </row>
    <row r="8" spans="1:7" x14ac:dyDescent="0.25">
      <c r="A8" s="99">
        <f>A7+1</f>
        <v>2</v>
      </c>
      <c r="B8" s="48" t="s">
        <v>70</v>
      </c>
      <c r="C8" s="49"/>
      <c r="D8" s="164">
        <v>14</v>
      </c>
      <c r="E8" s="66"/>
      <c r="F8" s="44">
        <f>D8</f>
        <v>14</v>
      </c>
      <c r="G8" s="48"/>
    </row>
    <row r="9" spans="1:7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</row>
    <row r="10" spans="1:7" x14ac:dyDescent="0.25">
      <c r="A10" s="99">
        <f t="shared" si="0"/>
        <v>4</v>
      </c>
      <c r="B10" s="48" t="s">
        <v>71</v>
      </c>
      <c r="C10" s="49"/>
      <c r="D10" s="43">
        <f>D7*D9</f>
        <v>384419.63466666668</v>
      </c>
      <c r="E10" s="66"/>
      <c r="F10" s="44">
        <f>F7*F9</f>
        <v>384419.63466666668</v>
      </c>
      <c r="G10" s="48"/>
    </row>
    <row r="11" spans="1:7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</row>
    <row r="12" spans="1:7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D$7*C12*TOU_OFF</f>
        <v>20832.295193075901</v>
      </c>
      <c r="E12" s="68">
        <f>'General Input'!$B$11</f>
        <v>8.6999999999999994E-2</v>
      </c>
      <c r="F12" s="2">
        <f>F$7*E12*TOU_OFF</f>
        <v>20832.295193075901</v>
      </c>
      <c r="G12" s="48"/>
    </row>
    <row r="13" spans="1:7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D$7*C13*TOU_MID</f>
        <v>8290.5233555259674</v>
      </c>
      <c r="E13" s="68">
        <f>'General Input'!$B$12</f>
        <v>0.13200000000000001</v>
      </c>
      <c r="F13" s="2">
        <f>F$7*E13*TOU_MID</f>
        <v>8290.5233555259674</v>
      </c>
      <c r="G13" s="48"/>
    </row>
    <row r="14" spans="1:7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D$7*C14*TOU_ON</f>
        <v>11923.515479360851</v>
      </c>
      <c r="E14" s="69">
        <f>'General Input'!$B$13</f>
        <v>0.18</v>
      </c>
      <c r="F14" s="40">
        <f>F$7*E14*TOU_ON</f>
        <v>11923.515479360851</v>
      </c>
      <c r="G14" s="85"/>
    </row>
    <row r="15" spans="1:7" x14ac:dyDescent="0.25">
      <c r="A15" s="102">
        <f t="shared" si="0"/>
        <v>9</v>
      </c>
      <c r="B15" s="103" t="s">
        <v>23</v>
      </c>
      <c r="C15" s="86"/>
      <c r="D15" s="56">
        <f>SUM(D12:D14)</f>
        <v>41046.334027962723</v>
      </c>
      <c r="E15" s="70"/>
      <c r="F15" s="55">
        <f>SUM(F12:F14)</f>
        <v>41046.334027962723</v>
      </c>
      <c r="G15" s="87">
        <f>D15-F15</f>
        <v>0</v>
      </c>
    </row>
    <row r="16" spans="1:7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</row>
    <row r="17" spans="1:7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</row>
    <row r="18" spans="1:7" x14ac:dyDescent="0.25">
      <c r="A18" s="99">
        <f t="shared" si="0"/>
        <v>12</v>
      </c>
      <c r="B18" s="48" t="s">
        <v>5</v>
      </c>
      <c r="C18" s="35">
        <f>Rates!$I$3</f>
        <v>128.86000000000001</v>
      </c>
      <c r="D18" s="32">
        <f>C18</f>
        <v>128.86000000000001</v>
      </c>
      <c r="E18" s="73">
        <f>Rates!$Q$3</f>
        <v>131.12</v>
      </c>
      <c r="F18" s="2">
        <f>E18</f>
        <v>131.12</v>
      </c>
      <c r="G18" s="310"/>
    </row>
    <row r="19" spans="1:7" x14ac:dyDescent="0.25">
      <c r="A19" s="99">
        <f>A18+1</f>
        <v>13</v>
      </c>
      <c r="B19" s="48" t="s">
        <v>140</v>
      </c>
      <c r="C19" s="35">
        <f>Rates!$I$4</f>
        <v>0</v>
      </c>
      <c r="D19" s="32">
        <f t="shared" ref="D19:D20" si="1">C19</f>
        <v>0</v>
      </c>
      <c r="E19" s="73">
        <f>Rates!$Q$4</f>
        <v>0</v>
      </c>
      <c r="F19" s="2">
        <f t="shared" ref="F19:F20" si="2">E19</f>
        <v>0</v>
      </c>
      <c r="G19" s="310"/>
    </row>
    <row r="20" spans="1:7" x14ac:dyDescent="0.25">
      <c r="A20" s="99">
        <f t="shared" si="0"/>
        <v>14</v>
      </c>
      <c r="B20" s="48" t="s">
        <v>73</v>
      </c>
      <c r="C20" s="35">
        <f>Rates!$I$5</f>
        <v>0</v>
      </c>
      <c r="D20" s="32">
        <f t="shared" si="1"/>
        <v>0</v>
      </c>
      <c r="E20" s="73">
        <f>Rates!$Q$5</f>
        <v>0</v>
      </c>
      <c r="F20" s="2">
        <f t="shared" si="2"/>
        <v>0</v>
      </c>
      <c r="G20" s="310"/>
    </row>
    <row r="21" spans="1:7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1773.2016300079888</v>
      </c>
      <c r="E21" s="74">
        <f>F15/F7</f>
        <v>0.11138748335552598</v>
      </c>
      <c r="F21" s="2">
        <f>(F10-F7)*E21</f>
        <v>1773.2016300079888</v>
      </c>
      <c r="G21" s="310"/>
    </row>
    <row r="22" spans="1:7" x14ac:dyDescent="0.25">
      <c r="A22" s="99">
        <f t="shared" si="0"/>
        <v>16</v>
      </c>
      <c r="B22" s="48" t="s">
        <v>68</v>
      </c>
      <c r="C22" s="37">
        <f>Rates!$I7</f>
        <v>0</v>
      </c>
      <c r="D22" s="32">
        <f>C22*D$8</f>
        <v>0</v>
      </c>
      <c r="E22" s="74">
        <f>Rates!$Q7</f>
        <v>0</v>
      </c>
      <c r="F22" s="2">
        <f>E22*F$8</f>
        <v>0</v>
      </c>
      <c r="G22" s="310"/>
    </row>
    <row r="23" spans="1:7" x14ac:dyDescent="0.25">
      <c r="A23" s="99">
        <f t="shared" si="0"/>
        <v>17</v>
      </c>
      <c r="B23" s="48" t="s">
        <v>7</v>
      </c>
      <c r="C23" s="37">
        <f>Rates!$I8</f>
        <v>0.62009999999999998</v>
      </c>
      <c r="D23" s="32">
        <f t="shared" ref="D23:D31" si="3">C23*D$8</f>
        <v>8.6814</v>
      </c>
      <c r="E23" s="74">
        <f>Rates!$Q8</f>
        <v>0.62009999999999998</v>
      </c>
      <c r="F23" s="2">
        <f t="shared" ref="F23:F31" si="4">E23*F$8</f>
        <v>8.6814</v>
      </c>
      <c r="G23" s="310"/>
    </row>
    <row r="24" spans="1:7" x14ac:dyDescent="0.25">
      <c r="A24" s="99">
        <f>A23+1</f>
        <v>18</v>
      </c>
      <c r="B24" s="48" t="s">
        <v>8</v>
      </c>
      <c r="C24" s="37">
        <f>Rates!$I9</f>
        <v>0</v>
      </c>
      <c r="D24" s="32">
        <f t="shared" si="3"/>
        <v>0</v>
      </c>
      <c r="E24" s="74">
        <f>Rates!$Q9</f>
        <v>0</v>
      </c>
      <c r="F24" s="2">
        <f t="shared" si="4"/>
        <v>0</v>
      </c>
      <c r="G24" s="310"/>
    </row>
    <row r="25" spans="1:7" x14ac:dyDescent="0.25">
      <c r="A25" s="99">
        <f t="shared" ref="A25:A31" si="5">A24+1</f>
        <v>19</v>
      </c>
      <c r="B25" s="48" t="s">
        <v>76</v>
      </c>
      <c r="C25" s="37">
        <v>0</v>
      </c>
      <c r="D25" s="32">
        <f t="shared" si="3"/>
        <v>0</v>
      </c>
      <c r="E25" s="74">
        <v>0</v>
      </c>
      <c r="F25" s="2">
        <f t="shared" si="4"/>
        <v>0</v>
      </c>
      <c r="G25" s="310"/>
    </row>
    <row r="26" spans="1:7" x14ac:dyDescent="0.25">
      <c r="A26" s="99">
        <f t="shared" si="5"/>
        <v>20</v>
      </c>
      <c r="B26" s="48" t="s">
        <v>83</v>
      </c>
      <c r="C26" s="37">
        <v>0</v>
      </c>
      <c r="D26" s="32">
        <f t="shared" si="3"/>
        <v>0</v>
      </c>
      <c r="E26" s="74">
        <v>0</v>
      </c>
      <c r="F26" s="2">
        <f t="shared" si="4"/>
        <v>0</v>
      </c>
      <c r="G26" s="310"/>
    </row>
    <row r="27" spans="1:7" x14ac:dyDescent="0.25">
      <c r="A27" s="99">
        <f t="shared" si="5"/>
        <v>21</v>
      </c>
      <c r="B27" s="48" t="s">
        <v>77</v>
      </c>
      <c r="C27" s="37">
        <f>Rates!$I10</f>
        <v>0</v>
      </c>
      <c r="D27" s="32">
        <f t="shared" si="3"/>
        <v>0</v>
      </c>
      <c r="E27" s="74">
        <f>Rates!$Q10</f>
        <v>0</v>
      </c>
      <c r="F27" s="2">
        <f t="shared" si="4"/>
        <v>0</v>
      </c>
      <c r="G27" s="310"/>
    </row>
    <row r="28" spans="1:7" x14ac:dyDescent="0.25">
      <c r="A28" s="99">
        <f t="shared" si="5"/>
        <v>22</v>
      </c>
      <c r="B28" s="48" t="s">
        <v>158</v>
      </c>
      <c r="C28" s="37">
        <f>Rates!$I11</f>
        <v>0</v>
      </c>
      <c r="D28" s="32">
        <f t="shared" si="3"/>
        <v>0</v>
      </c>
      <c r="E28" s="74">
        <f>Rates!$Q11</f>
        <v>-0.63870000000000005</v>
      </c>
      <c r="F28" s="2">
        <f t="shared" si="4"/>
        <v>-8.9418000000000006</v>
      </c>
      <c r="G28" s="310"/>
    </row>
    <row r="29" spans="1:7" x14ac:dyDescent="0.25">
      <c r="A29" s="99">
        <f t="shared" si="5"/>
        <v>23</v>
      </c>
      <c r="B29" s="48" t="s">
        <v>176</v>
      </c>
      <c r="C29" s="37">
        <f>Rates!$I12</f>
        <v>0</v>
      </c>
      <c r="D29" s="32">
        <f t="shared" si="3"/>
        <v>0</v>
      </c>
      <c r="E29" s="74">
        <f>Rates!$Q12</f>
        <v>0.129</v>
      </c>
      <c r="F29" s="2">
        <f t="shared" si="4"/>
        <v>1.806</v>
      </c>
      <c r="G29" s="310"/>
    </row>
    <row r="30" spans="1:7" x14ac:dyDescent="0.25">
      <c r="A30" s="99">
        <f t="shared" si="5"/>
        <v>24</v>
      </c>
      <c r="B30" s="48" t="s">
        <v>72</v>
      </c>
      <c r="C30" s="37">
        <f>Rates!$I13</f>
        <v>0</v>
      </c>
      <c r="D30" s="32">
        <f t="shared" si="3"/>
        <v>0</v>
      </c>
      <c r="E30" s="74">
        <f>Rates!$Q13</f>
        <v>0</v>
      </c>
      <c r="F30" s="2">
        <f t="shared" si="4"/>
        <v>0</v>
      </c>
      <c r="G30" s="310"/>
    </row>
    <row r="31" spans="1:7" x14ac:dyDescent="0.25">
      <c r="A31" s="99">
        <f t="shared" si="5"/>
        <v>25</v>
      </c>
      <c r="B31" s="48" t="s">
        <v>79</v>
      </c>
      <c r="C31" s="37">
        <f>Rates!$I14</f>
        <v>0</v>
      </c>
      <c r="D31" s="32">
        <f t="shared" si="3"/>
        <v>0</v>
      </c>
      <c r="E31" s="74">
        <f>Rates!$Q14</f>
        <v>0</v>
      </c>
      <c r="F31" s="2">
        <f t="shared" si="4"/>
        <v>0</v>
      </c>
      <c r="G31" s="310"/>
    </row>
    <row r="32" spans="1:7" x14ac:dyDescent="0.25">
      <c r="A32" s="102">
        <f t="shared" si="0"/>
        <v>26</v>
      </c>
      <c r="B32" s="103" t="s">
        <v>23</v>
      </c>
      <c r="C32" s="86"/>
      <c r="D32" s="56">
        <f>SUM(D18:D31)</f>
        <v>1910.7430300079886</v>
      </c>
      <c r="E32" s="70"/>
      <c r="F32" s="55">
        <f>SUM(F18:F31)</f>
        <v>1905.8672300079888</v>
      </c>
      <c r="G32" s="311">
        <f>F32-D32</f>
        <v>-4.8757999999997992</v>
      </c>
    </row>
    <row r="33" spans="1:7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312">
        <f>G32/D32</f>
        <v>-2.5517821723936443E-3</v>
      </c>
    </row>
    <row r="34" spans="1:7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313"/>
    </row>
    <row r="35" spans="1:7" x14ac:dyDescent="0.25">
      <c r="A35" s="99">
        <f t="shared" si="0"/>
        <v>29</v>
      </c>
      <c r="B35" s="48" t="s">
        <v>58</v>
      </c>
      <c r="C35" s="37">
        <f>Rates!$I17</f>
        <v>2.6640000000000001</v>
      </c>
      <c r="D35" s="32">
        <f>C35*D$8</f>
        <v>37.295999999999999</v>
      </c>
      <c r="E35" s="74">
        <f>Rates!$Q17</f>
        <v>2.6311</v>
      </c>
      <c r="F35" s="2">
        <f>E35*F$8</f>
        <v>36.8354</v>
      </c>
      <c r="G35" s="310"/>
    </row>
    <row r="36" spans="1:7" x14ac:dyDescent="0.25">
      <c r="A36" s="99">
        <f t="shared" si="0"/>
        <v>30</v>
      </c>
      <c r="B36" s="48" t="s">
        <v>59</v>
      </c>
      <c r="C36" s="37">
        <f>Rates!$I18</f>
        <v>1.9890000000000001</v>
      </c>
      <c r="D36" s="32">
        <f>C36*D$8</f>
        <v>27.846</v>
      </c>
      <c r="E36" s="74">
        <f>Rates!$Q18</f>
        <v>1.9709000000000001</v>
      </c>
      <c r="F36" s="2">
        <f>E36*F$8</f>
        <v>27.592600000000001</v>
      </c>
      <c r="G36" s="310"/>
    </row>
    <row r="37" spans="1:7" x14ac:dyDescent="0.25">
      <c r="A37" s="102">
        <f t="shared" si="0"/>
        <v>31</v>
      </c>
      <c r="B37" s="103" t="s">
        <v>23</v>
      </c>
      <c r="C37" s="86"/>
      <c r="D37" s="56">
        <f>SUM(D35:D36)</f>
        <v>65.141999999999996</v>
      </c>
      <c r="E37" s="70"/>
      <c r="F37" s="55">
        <f>SUM(F35:F36)</f>
        <v>64.427999999999997</v>
      </c>
      <c r="G37" s="311">
        <f>F37-D37</f>
        <v>-0.71399999999999864</v>
      </c>
    </row>
    <row r="38" spans="1:7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312">
        <f>G37/D37</f>
        <v>-1.0960670535138601E-2</v>
      </c>
    </row>
    <row r="39" spans="1:7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313"/>
    </row>
    <row r="40" spans="1:7" x14ac:dyDescent="0.25">
      <c r="A40" s="99">
        <f t="shared" si="0"/>
        <v>34</v>
      </c>
      <c r="B40" s="48" t="s">
        <v>56</v>
      </c>
      <c r="C40" s="37">
        <f>WMSR+RRRP</f>
        <v>4.8999999999999998E-3</v>
      </c>
      <c r="D40" s="32">
        <f>C40*D10</f>
        <v>1883.6562098666666</v>
      </c>
      <c r="E40" s="74">
        <f>WMSR+RRRP</f>
        <v>4.8999999999999998E-3</v>
      </c>
      <c r="F40" s="2">
        <f>E40*F10</f>
        <v>1883.6562098666666</v>
      </c>
      <c r="G40" s="310"/>
    </row>
    <row r="41" spans="1:7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310"/>
    </row>
    <row r="42" spans="1:7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2579.5029166666668</v>
      </c>
      <c r="E42" s="74">
        <v>7.0000000000000001E-3</v>
      </c>
      <c r="F42" s="2">
        <f>E42*F7</f>
        <v>2579.5029166666668</v>
      </c>
      <c r="G42" s="310"/>
    </row>
    <row r="43" spans="1:7" x14ac:dyDescent="0.25">
      <c r="A43" s="102">
        <f>A42+1</f>
        <v>37</v>
      </c>
      <c r="B43" s="103" t="s">
        <v>10</v>
      </c>
      <c r="C43" s="86"/>
      <c r="D43" s="56">
        <f>SUM(D40:D42)</f>
        <v>4463.4091265333336</v>
      </c>
      <c r="E43" s="70"/>
      <c r="F43" s="55">
        <f>SUM(F40:F42)</f>
        <v>4463.4091265333336</v>
      </c>
      <c r="G43" s="311">
        <f>F43-D43</f>
        <v>0</v>
      </c>
    </row>
    <row r="44" spans="1:7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312">
        <f>G43/D43</f>
        <v>0</v>
      </c>
    </row>
    <row r="45" spans="1:7" hidden="1" x14ac:dyDescent="0.25">
      <c r="A45" s="347">
        <f>A44+1</f>
        <v>39</v>
      </c>
      <c r="B45" s="348" t="s">
        <v>15</v>
      </c>
      <c r="C45" s="371"/>
      <c r="D45" s="350">
        <f>D15+D32+D37+D43</f>
        <v>47485.628184504043</v>
      </c>
      <c r="E45" s="372"/>
      <c r="F45" s="352">
        <f>F15+F32+F37+F43</f>
        <v>47480.038384504041</v>
      </c>
      <c r="G45" s="363"/>
    </row>
    <row r="46" spans="1:7" hidden="1" x14ac:dyDescent="0.25">
      <c r="A46" s="339">
        <f>A45+1</f>
        <v>40</v>
      </c>
      <c r="B46" s="340" t="s">
        <v>88</v>
      </c>
      <c r="C46" s="341"/>
      <c r="D46" s="342">
        <f>D45*0.13</f>
        <v>6173.1316639855258</v>
      </c>
      <c r="E46" s="343"/>
      <c r="F46" s="344">
        <f>F45*0.13</f>
        <v>6172.4049899855254</v>
      </c>
      <c r="G46" s="346"/>
    </row>
    <row r="47" spans="1:7" hidden="1" x14ac:dyDescent="0.25">
      <c r="A47" s="108">
        <f>A46+1</f>
        <v>41</v>
      </c>
      <c r="B47" s="94" t="s">
        <v>11</v>
      </c>
      <c r="C47" s="50"/>
      <c r="D47" s="33"/>
      <c r="E47" s="76"/>
      <c r="F47" s="59"/>
      <c r="G47" s="94"/>
    </row>
    <row r="48" spans="1:7" hidden="1" x14ac:dyDescent="0.25">
      <c r="A48" s="109">
        <f>A47+1</f>
        <v>42</v>
      </c>
      <c r="B48" s="110" t="s">
        <v>13</v>
      </c>
      <c r="C48" s="95"/>
      <c r="D48" s="64">
        <f>SUM(D45:D46)</f>
        <v>53658.759848489572</v>
      </c>
      <c r="E48" s="78"/>
      <c r="F48" s="63">
        <f>SUM(F45:F46)</f>
        <v>53652.443374489565</v>
      </c>
      <c r="G48" s="315">
        <f>F48-D48</f>
        <v>-6.3164740000065649</v>
      </c>
    </row>
    <row r="49" spans="1:7" hidden="1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316">
        <f>G48/D48</f>
        <v>-1.177156165711192E-4</v>
      </c>
    </row>
    <row r="50" spans="1:7" s="157" customFormat="1" ht="22.5" hidden="1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317"/>
    </row>
    <row r="51" spans="1:7" x14ac:dyDescent="0.25">
      <c r="A51" s="108">
        <f>A50+1</f>
        <v>45</v>
      </c>
      <c r="B51" s="94" t="s">
        <v>97</v>
      </c>
      <c r="C51" s="162">
        <v>0</v>
      </c>
      <c r="D51" s="33">
        <f>C51*D8</f>
        <v>0</v>
      </c>
      <c r="E51" s="163">
        <v>0</v>
      </c>
      <c r="F51" s="59">
        <f>E51*F8</f>
        <v>0</v>
      </c>
      <c r="G51" s="314"/>
    </row>
    <row r="52" spans="1:7" x14ac:dyDescent="0.25">
      <c r="A52" s="108">
        <f>A51+1</f>
        <v>46</v>
      </c>
      <c r="B52" s="48" t="s">
        <v>96</v>
      </c>
      <c r="C52" s="162">
        <f>Rates!$I15</f>
        <v>0</v>
      </c>
      <c r="D52" s="32">
        <f>C52*D8</f>
        <v>0</v>
      </c>
      <c r="E52" s="163">
        <f>Rates!$Q15</f>
        <v>0</v>
      </c>
      <c r="F52" s="2">
        <f>E52*F8</f>
        <v>0</v>
      </c>
      <c r="G52" s="310"/>
    </row>
    <row r="53" spans="1:7" x14ac:dyDescent="0.25">
      <c r="A53" s="289">
        <f t="shared" ref="A53:A54" si="6">A52+1</f>
        <v>47</v>
      </c>
      <c r="B53" s="85" t="s">
        <v>144</v>
      </c>
      <c r="C53" s="162">
        <f>Rates!$I16</f>
        <v>0</v>
      </c>
      <c r="D53" s="32">
        <f>C53*D7</f>
        <v>0</v>
      </c>
      <c r="E53" s="163">
        <f>Rates!$Q16</f>
        <v>-1.2999999999999999E-3</v>
      </c>
      <c r="F53" s="2">
        <f>E53*F7</f>
        <v>-479.05054166666667</v>
      </c>
      <c r="G53" s="318"/>
    </row>
    <row r="54" spans="1:7" x14ac:dyDescent="0.25">
      <c r="A54" s="347">
        <f>A53+1</f>
        <v>48</v>
      </c>
      <c r="B54" s="348" t="s">
        <v>15</v>
      </c>
      <c r="C54" s="371"/>
      <c r="D54" s="350">
        <f>D45+SUM(D51:D53)</f>
        <v>47485.628184504043</v>
      </c>
      <c r="E54" s="372"/>
      <c r="F54" s="352">
        <f>F45+SUM(F51:F53)</f>
        <v>47000.987842837378</v>
      </c>
      <c r="G54" s="363">
        <f>F54-D54</f>
        <v>-484.64034166666534</v>
      </c>
    </row>
    <row r="55" spans="1:7" x14ac:dyDescent="0.25">
      <c r="A55" s="339">
        <f>A54+1</f>
        <v>49</v>
      </c>
      <c r="B55" s="340" t="s">
        <v>88</v>
      </c>
      <c r="C55" s="341"/>
      <c r="D55" s="342"/>
      <c r="E55" s="343"/>
      <c r="F55" s="344"/>
      <c r="G55" s="346">
        <f>G54/D54</f>
        <v>-1.020604254793912E-2</v>
      </c>
    </row>
    <row r="56" spans="1:7" x14ac:dyDescent="0.25">
      <c r="A56" s="108">
        <f>A55+1</f>
        <v>50</v>
      </c>
      <c r="B56" s="94" t="s">
        <v>11</v>
      </c>
      <c r="C56" s="50"/>
      <c r="D56" s="33">
        <f>D54*0.13</f>
        <v>6173.1316639855258</v>
      </c>
      <c r="E56" s="76"/>
      <c r="F56" s="59">
        <f>F54*0.13</f>
        <v>6110.1284195688595</v>
      </c>
      <c r="G56" s="94"/>
    </row>
    <row r="57" spans="1:7" x14ac:dyDescent="0.25">
      <c r="A57" s="137">
        <f>A56+1</f>
        <v>51</v>
      </c>
      <c r="B57" s="138" t="s">
        <v>13</v>
      </c>
      <c r="C57" s="139"/>
      <c r="D57" s="140">
        <f>SUM(D54:D56)</f>
        <v>53658.759848489572</v>
      </c>
      <c r="E57" s="141"/>
      <c r="F57" s="142">
        <f>SUM(F54:F56)</f>
        <v>53111.116262406234</v>
      </c>
      <c r="G57" s="319">
        <f>F57-D57</f>
        <v>-547.64358608333714</v>
      </c>
    </row>
    <row r="58" spans="1:7" ht="15.75" thickBot="1" x14ac:dyDescent="0.3">
      <c r="A58" s="144">
        <f>A57+1</f>
        <v>52</v>
      </c>
      <c r="B58" s="145" t="s">
        <v>88</v>
      </c>
      <c r="C58" s="146"/>
      <c r="D58" s="147"/>
      <c r="E58" s="148"/>
      <c r="F58" s="149"/>
      <c r="G58" s="320">
        <f>G57/D57</f>
        <v>-1.0206042547939219E-2</v>
      </c>
    </row>
    <row r="59" spans="1:7" ht="15.75" thickBot="1" x14ac:dyDescent="0.3"/>
    <row r="60" spans="1:7" x14ac:dyDescent="0.25">
      <c r="A60" s="113">
        <f>A58+1</f>
        <v>53</v>
      </c>
      <c r="B60" s="114" t="s">
        <v>90</v>
      </c>
      <c r="C60" s="113" t="s">
        <v>2</v>
      </c>
      <c r="D60" s="158" t="s">
        <v>3</v>
      </c>
      <c r="E60" s="159" t="s">
        <v>2</v>
      </c>
      <c r="F60" s="160" t="s">
        <v>3</v>
      </c>
      <c r="G60" s="321" t="s">
        <v>78</v>
      </c>
    </row>
    <row r="61" spans="1:7" x14ac:dyDescent="0.25">
      <c r="A61" s="99">
        <f>A60+1</f>
        <v>54</v>
      </c>
      <c r="B61" s="48" t="s">
        <v>89</v>
      </c>
      <c r="C61" s="49"/>
      <c r="D61" s="32">
        <f>SUM(D18:D19)+D21+D22+D31</f>
        <v>1902.0616300079887</v>
      </c>
      <c r="E61" s="66"/>
      <c r="F61" s="2">
        <f>SUM(F18:F19)+F21+F22+F31</f>
        <v>1904.3216300079889</v>
      </c>
      <c r="G61" s="322">
        <f>F61-D61</f>
        <v>2.2600000000002183</v>
      </c>
    </row>
    <row r="62" spans="1:7" x14ac:dyDescent="0.25">
      <c r="A62" s="124">
        <f t="shared" ref="A62:A64" si="7">A61+1</f>
        <v>55</v>
      </c>
      <c r="B62" s="125" t="s">
        <v>88</v>
      </c>
      <c r="C62" s="126"/>
      <c r="D62" s="127"/>
      <c r="E62" s="128"/>
      <c r="F62" s="53"/>
      <c r="G62" s="323">
        <f>G61/SUM(D61:D64)</f>
        <v>1.1827859447906867E-3</v>
      </c>
    </row>
    <row r="63" spans="1:7" x14ac:dyDescent="0.25">
      <c r="A63" s="99">
        <f t="shared" si="7"/>
        <v>56</v>
      </c>
      <c r="B63" s="48" t="s">
        <v>91</v>
      </c>
      <c r="C63" s="49"/>
      <c r="D63" s="32">
        <f>D20+SUM(D23:D30)</f>
        <v>8.6814</v>
      </c>
      <c r="E63" s="66"/>
      <c r="F63" s="2">
        <f>F20+SUM(F23:F30)</f>
        <v>1.5455999999999994</v>
      </c>
      <c r="G63" s="322">
        <f>F63-D63</f>
        <v>-7.1358000000000006</v>
      </c>
    </row>
    <row r="64" spans="1:7" ht="15.75" thickBot="1" x14ac:dyDescent="0.3">
      <c r="A64" s="130">
        <f t="shared" si="7"/>
        <v>57</v>
      </c>
      <c r="B64" s="131" t="s">
        <v>88</v>
      </c>
      <c r="C64" s="132"/>
      <c r="D64" s="133"/>
      <c r="E64" s="134"/>
      <c r="F64" s="135"/>
      <c r="G64" s="324">
        <f>G63/SUM(D61:D64)</f>
        <v>-3.7345681171843219E-3</v>
      </c>
    </row>
  </sheetData>
  <mergeCells count="4">
    <mergeCell ref="A5:A6"/>
    <mergeCell ref="B5:B6"/>
    <mergeCell ref="C5:D5"/>
    <mergeCell ref="E5:G5"/>
  </mergeCells>
  <pageMargins left="0.25" right="0.25" top="0.25" bottom="0.25" header="0.3" footer="0.3"/>
  <pageSetup scale="62" orientation="landscape" r:id="rId1"/>
  <headerFooter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Q26"/>
  <sheetViews>
    <sheetView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1" sqref="D11"/>
    </sheetView>
  </sheetViews>
  <sheetFormatPr defaultRowHeight="15" x14ac:dyDescent="0.25"/>
  <cols>
    <col min="1" max="1" width="28.28515625" bestFit="1" customWidth="1"/>
    <col min="2" max="17" width="10.7109375" customWidth="1"/>
  </cols>
  <sheetData>
    <row r="1" spans="1:17" ht="30" x14ac:dyDescent="0.25">
      <c r="A1" s="280" t="s">
        <v>0</v>
      </c>
      <c r="B1" s="270" t="s">
        <v>60</v>
      </c>
      <c r="C1" s="256" t="s">
        <v>61</v>
      </c>
      <c r="D1" s="256" t="s">
        <v>74</v>
      </c>
      <c r="E1" s="256" t="s">
        <v>66</v>
      </c>
      <c r="F1" s="256" t="s">
        <v>62</v>
      </c>
      <c r="G1" s="256" t="s">
        <v>63</v>
      </c>
      <c r="H1" s="256" t="s">
        <v>64</v>
      </c>
      <c r="I1" s="257" t="s">
        <v>145</v>
      </c>
      <c r="J1" s="256" t="s">
        <v>60</v>
      </c>
      <c r="K1" s="256" t="s">
        <v>61</v>
      </c>
      <c r="L1" s="256" t="s">
        <v>74</v>
      </c>
      <c r="M1" s="256" t="s">
        <v>66</v>
      </c>
      <c r="N1" s="256" t="s">
        <v>62</v>
      </c>
      <c r="O1" s="256" t="s">
        <v>63</v>
      </c>
      <c r="P1" s="256" t="s">
        <v>64</v>
      </c>
      <c r="Q1" s="257" t="s">
        <v>145</v>
      </c>
    </row>
    <row r="2" spans="1:17" x14ac:dyDescent="0.25">
      <c r="A2" s="281" t="s">
        <v>29</v>
      </c>
      <c r="B2" s="271"/>
      <c r="C2" s="251"/>
      <c r="D2" s="251"/>
      <c r="E2" s="251"/>
      <c r="F2" s="251"/>
      <c r="G2" s="251"/>
      <c r="H2" s="251"/>
      <c r="I2" s="252"/>
      <c r="J2" s="251"/>
      <c r="K2" s="251"/>
      <c r="L2" s="251"/>
      <c r="M2" s="251"/>
      <c r="N2" s="251"/>
      <c r="O2" s="251"/>
      <c r="P2" s="251"/>
      <c r="Q2" s="252"/>
    </row>
    <row r="3" spans="1:17" x14ac:dyDescent="0.25">
      <c r="A3" s="282" t="s">
        <v>5</v>
      </c>
      <c r="B3" s="73">
        <v>18.98</v>
      </c>
      <c r="C3" s="2">
        <v>30</v>
      </c>
      <c r="D3" s="2">
        <v>97.27</v>
      </c>
      <c r="E3" s="2">
        <v>1484.36</v>
      </c>
      <c r="F3" s="2">
        <v>8.0299999999999994</v>
      </c>
      <c r="G3" s="2">
        <v>7.3</v>
      </c>
      <c r="H3" s="2">
        <v>1.1100000000000001</v>
      </c>
      <c r="I3" s="32">
        <v>128.86000000000001</v>
      </c>
      <c r="J3" s="293">
        <v>20.99</v>
      </c>
      <c r="K3" s="2">
        <f t="shared" ref="K3:Q3" si="0">ROUND(C3*(1+INFLAT),2)</f>
        <v>30.53</v>
      </c>
      <c r="L3" s="2">
        <f t="shared" si="0"/>
        <v>98.97</v>
      </c>
      <c r="M3" s="2">
        <f t="shared" si="0"/>
        <v>1510.34</v>
      </c>
      <c r="N3" s="2">
        <f t="shared" si="0"/>
        <v>8.17</v>
      </c>
      <c r="O3" s="2">
        <f t="shared" si="0"/>
        <v>7.43</v>
      </c>
      <c r="P3" s="2">
        <f t="shared" si="0"/>
        <v>1.1299999999999999</v>
      </c>
      <c r="Q3" s="32">
        <f t="shared" si="0"/>
        <v>131.12</v>
      </c>
    </row>
    <row r="4" spans="1:17" x14ac:dyDescent="0.25">
      <c r="A4" s="282" t="s">
        <v>140</v>
      </c>
      <c r="B4" s="73">
        <v>0.22</v>
      </c>
      <c r="C4" s="2">
        <v>2.94</v>
      </c>
      <c r="D4" s="2">
        <v>13.35</v>
      </c>
      <c r="E4" s="2"/>
      <c r="F4" s="2"/>
      <c r="G4" s="2"/>
      <c r="H4" s="2"/>
      <c r="I4" s="32"/>
      <c r="J4" s="2"/>
      <c r="K4" s="2"/>
      <c r="L4" s="2"/>
      <c r="M4" s="2"/>
      <c r="N4" s="2"/>
      <c r="O4" s="2"/>
      <c r="P4" s="2"/>
      <c r="Q4" s="32"/>
    </row>
    <row r="5" spans="1:17" x14ac:dyDescent="0.25">
      <c r="A5" s="283" t="s">
        <v>73</v>
      </c>
      <c r="B5" s="216">
        <v>0.79</v>
      </c>
      <c r="C5" s="179">
        <v>0.79</v>
      </c>
      <c r="D5" s="179"/>
      <c r="E5" s="179"/>
      <c r="F5" s="179"/>
      <c r="G5" s="179"/>
      <c r="H5" s="179"/>
      <c r="I5" s="255"/>
      <c r="J5" s="179">
        <f>B5</f>
        <v>0.79</v>
      </c>
      <c r="K5" s="179">
        <f>C5</f>
        <v>0.79</v>
      </c>
      <c r="L5" s="179"/>
      <c r="M5" s="179"/>
      <c r="N5" s="179"/>
      <c r="O5" s="179"/>
      <c r="P5" s="179"/>
      <c r="Q5" s="255"/>
    </row>
    <row r="6" spans="1:17" x14ac:dyDescent="0.25">
      <c r="A6" s="281" t="s">
        <v>30</v>
      </c>
      <c r="B6" s="271"/>
      <c r="C6" s="251"/>
      <c r="D6" s="251"/>
      <c r="E6" s="251"/>
      <c r="F6" s="251"/>
      <c r="G6" s="251"/>
      <c r="H6" s="251"/>
      <c r="I6" s="252"/>
      <c r="J6" s="251"/>
      <c r="K6" s="251"/>
      <c r="L6" s="251"/>
      <c r="M6" s="251"/>
      <c r="N6" s="251"/>
      <c r="O6" s="251"/>
      <c r="P6" s="251"/>
      <c r="Q6" s="252"/>
    </row>
    <row r="7" spans="1:17" x14ac:dyDescent="0.25">
      <c r="A7" s="282" t="s">
        <v>6</v>
      </c>
      <c r="B7" s="74">
        <v>7.7000000000000002E-3</v>
      </c>
      <c r="C7" s="3">
        <v>9.9000000000000008E-3</v>
      </c>
      <c r="D7" s="3">
        <v>3.2218</v>
      </c>
      <c r="E7" s="3">
        <v>2.2667999999999999</v>
      </c>
      <c r="F7" s="3">
        <v>1.5E-3</v>
      </c>
      <c r="G7" s="3">
        <v>0.65429999999999999</v>
      </c>
      <c r="H7" s="3">
        <v>0.93310000000000004</v>
      </c>
      <c r="I7" s="253"/>
      <c r="J7" s="292">
        <v>5.1999999999999998E-3</v>
      </c>
      <c r="K7" s="3">
        <f t="shared" ref="K7:Q7" si="1">ROUND(C7*(1+INFLAT),4)</f>
        <v>1.01E-2</v>
      </c>
      <c r="L7" s="3">
        <f t="shared" si="1"/>
        <v>3.2782</v>
      </c>
      <c r="M7" s="3">
        <f t="shared" si="1"/>
        <v>2.3065000000000002</v>
      </c>
      <c r="N7" s="3">
        <f t="shared" si="1"/>
        <v>1.5E-3</v>
      </c>
      <c r="O7" s="3">
        <f t="shared" si="1"/>
        <v>0.66579999999999995</v>
      </c>
      <c r="P7" s="3">
        <f t="shared" si="1"/>
        <v>0.94940000000000002</v>
      </c>
      <c r="Q7" s="253">
        <f t="shared" si="1"/>
        <v>0</v>
      </c>
    </row>
    <row r="8" spans="1:17" x14ac:dyDescent="0.25">
      <c r="A8" s="282" t="s">
        <v>7</v>
      </c>
      <c r="B8" s="74">
        <v>1.6999999999999999E-3</v>
      </c>
      <c r="C8" s="3">
        <v>1.5E-3</v>
      </c>
      <c r="D8" s="3">
        <v>0.62009999999999998</v>
      </c>
      <c r="E8" s="3">
        <v>0.68179999999999996</v>
      </c>
      <c r="F8" s="3">
        <v>1.5E-3</v>
      </c>
      <c r="G8" s="3">
        <v>0.46610000000000001</v>
      </c>
      <c r="H8" s="3">
        <v>0.45519999999999999</v>
      </c>
      <c r="I8" s="253">
        <v>0.62009999999999998</v>
      </c>
      <c r="J8" s="3">
        <f>B8</f>
        <v>1.6999999999999999E-3</v>
      </c>
      <c r="K8" s="3">
        <f t="shared" ref="K8:Q8" si="2">C8</f>
        <v>1.5E-3</v>
      </c>
      <c r="L8" s="3">
        <f t="shared" si="2"/>
        <v>0.62009999999999998</v>
      </c>
      <c r="M8" s="3">
        <f t="shared" si="2"/>
        <v>0.68179999999999996</v>
      </c>
      <c r="N8" s="3">
        <f t="shared" si="2"/>
        <v>1.5E-3</v>
      </c>
      <c r="O8" s="3">
        <f t="shared" si="2"/>
        <v>0.46610000000000001</v>
      </c>
      <c r="P8" s="3">
        <f t="shared" si="2"/>
        <v>0.45519999999999999</v>
      </c>
      <c r="Q8" s="253">
        <f t="shared" si="2"/>
        <v>0.62009999999999998</v>
      </c>
    </row>
    <row r="9" spans="1:17" x14ac:dyDescent="0.25">
      <c r="A9" s="284" t="s">
        <v>65</v>
      </c>
      <c r="B9" s="74">
        <v>2.0000000000000001E-4</v>
      </c>
      <c r="C9" s="3">
        <v>6.9999999999999999E-4</v>
      </c>
      <c r="D9" s="3">
        <v>5.6300000000000003E-2</v>
      </c>
      <c r="E9" s="3">
        <v>0.24640000000000001</v>
      </c>
      <c r="F9" s="3"/>
      <c r="G9" s="3"/>
      <c r="H9" s="3">
        <v>6.9999999999999999E-4</v>
      </c>
      <c r="I9" s="253"/>
      <c r="J9" s="3">
        <f>ROUND('From RateGen'!$D$2,4)</f>
        <v>2.0000000000000001E-4</v>
      </c>
      <c r="K9" s="3">
        <f>ROUND('From RateGen'!$D$3,4)</f>
        <v>8.0000000000000004E-4</v>
      </c>
      <c r="L9" s="3">
        <f>ROUND('From RateGen'!$D$4,4)</f>
        <v>8.0399999999999999E-2</v>
      </c>
      <c r="M9" s="3">
        <f>ROUND('From RateGen'!$D$5,4)</f>
        <v>0.24990000000000001</v>
      </c>
      <c r="N9" s="3">
        <f>ROUND('From RateGen'!$D$6,4)</f>
        <v>0</v>
      </c>
      <c r="O9" s="3">
        <f>ROUND('From RateGen'!$D$7,4)</f>
        <v>0</v>
      </c>
      <c r="P9" s="3">
        <f>ROUND('From RateGen'!$D$8,4)</f>
        <v>6.8999999999999999E-3</v>
      </c>
      <c r="Q9" s="253">
        <f>ROUND('From RateGen'!$D$9,4)</f>
        <v>0</v>
      </c>
    </row>
    <row r="10" spans="1:17" x14ac:dyDescent="0.25">
      <c r="A10" s="284" t="s">
        <v>81</v>
      </c>
      <c r="B10" s="74">
        <v>1.5E-3</v>
      </c>
      <c r="C10" s="3">
        <v>1.5E-3</v>
      </c>
      <c r="D10" s="3">
        <v>0.57909999999999995</v>
      </c>
      <c r="E10" s="3">
        <v>0.65959999999999996</v>
      </c>
      <c r="F10" s="3">
        <v>1.5E-3</v>
      </c>
      <c r="G10" s="3">
        <v>0.54890000000000005</v>
      </c>
      <c r="H10" s="3">
        <v>0.51170000000000004</v>
      </c>
      <c r="I10" s="253"/>
      <c r="J10" s="247"/>
      <c r="K10" s="247"/>
      <c r="L10" s="247"/>
      <c r="M10" s="247"/>
      <c r="N10" s="247"/>
      <c r="O10" s="247"/>
      <c r="P10" s="247"/>
      <c r="Q10" s="258"/>
    </row>
    <row r="11" spans="1:17" x14ac:dyDescent="0.25">
      <c r="A11" s="284" t="s">
        <v>143</v>
      </c>
      <c r="B11" s="272"/>
      <c r="C11" s="247"/>
      <c r="D11" s="247"/>
      <c r="E11" s="247"/>
      <c r="F11" s="247"/>
      <c r="G11" s="247"/>
      <c r="H11" s="247"/>
      <c r="I11" s="258"/>
      <c r="J11" s="3">
        <f>ROUND('From RateGen'!$B$2,4)</f>
        <v>-1.4E-3</v>
      </c>
      <c r="K11" s="3">
        <f>ROUND('From RateGen'!$B$3,4)</f>
        <v>-1.4E-3</v>
      </c>
      <c r="L11" s="3">
        <f>ROUND('From RateGen'!$B$4,4)</f>
        <v>0.36499999999999999</v>
      </c>
      <c r="M11" s="3">
        <f>ROUND('From RateGen'!$B$5,4)</f>
        <v>-0.56289999999999996</v>
      </c>
      <c r="N11" s="3">
        <f>ROUND('From RateGen'!$B$6,4)</f>
        <v>-1.4E-3</v>
      </c>
      <c r="O11" s="3">
        <f>ROUND('From RateGen'!$B$7,4)</f>
        <v>-0.51400000000000001</v>
      </c>
      <c r="P11" s="3">
        <f>ROUND('From RateGen'!$B$8,4)</f>
        <v>-0.4763</v>
      </c>
      <c r="Q11" s="253">
        <f>ROUND('From RateGen'!$B$9,4)</f>
        <v>-0.63870000000000005</v>
      </c>
    </row>
    <row r="12" spans="1:17" x14ac:dyDescent="0.25">
      <c r="A12" s="284" t="s">
        <v>174</v>
      </c>
      <c r="B12" s="272"/>
      <c r="C12" s="247"/>
      <c r="D12" s="247"/>
      <c r="E12" s="247"/>
      <c r="F12" s="247"/>
      <c r="G12" s="247"/>
      <c r="H12" s="247"/>
      <c r="I12" s="258"/>
      <c r="J12" s="3">
        <v>2.9999999999999997E-4</v>
      </c>
      <c r="K12" s="3">
        <v>2.9999999999999997E-4</v>
      </c>
      <c r="L12" s="3">
        <v>0.1166</v>
      </c>
      <c r="M12" s="3">
        <v>0.05</v>
      </c>
      <c r="N12" s="3">
        <v>2.9999999999999997E-4</v>
      </c>
      <c r="O12" s="3">
        <v>0.1038</v>
      </c>
      <c r="P12" s="3">
        <v>9.74E-2</v>
      </c>
      <c r="Q12" s="253">
        <v>0.129</v>
      </c>
    </row>
    <row r="13" spans="1:17" x14ac:dyDescent="0.25">
      <c r="A13" s="284" t="s">
        <v>72</v>
      </c>
      <c r="B13" s="273">
        <v>0.25</v>
      </c>
      <c r="C13" s="3">
        <v>4.0000000000000002E-4</v>
      </c>
      <c r="D13" s="3">
        <v>0.1454</v>
      </c>
      <c r="E13" s="3">
        <v>0.16550000000000001</v>
      </c>
      <c r="F13" s="3">
        <v>4.0000000000000002E-4</v>
      </c>
      <c r="G13" s="3">
        <v>0.13819999999999999</v>
      </c>
      <c r="H13" s="3">
        <v>0.129</v>
      </c>
      <c r="I13" s="253"/>
      <c r="J13" s="247"/>
      <c r="K13" s="247"/>
      <c r="L13" s="247"/>
      <c r="M13" s="247"/>
      <c r="N13" s="247"/>
      <c r="O13" s="247"/>
      <c r="P13" s="247"/>
      <c r="Q13" s="258"/>
    </row>
    <row r="14" spans="1:17" x14ac:dyDescent="0.25">
      <c r="A14" s="285" t="s">
        <v>75</v>
      </c>
      <c r="B14" s="274">
        <v>-1.4</v>
      </c>
      <c r="C14" s="34">
        <v>-2.2000000000000001E-3</v>
      </c>
      <c r="D14" s="34">
        <v>-0.81850000000000001</v>
      </c>
      <c r="E14" s="34">
        <v>-0.93130000000000002</v>
      </c>
      <c r="F14" s="34">
        <v>-2.2000000000000001E-3</v>
      </c>
      <c r="G14" s="34">
        <v>-0.77769999999999995</v>
      </c>
      <c r="H14" s="34">
        <v>-0.72599999999999998</v>
      </c>
      <c r="I14" s="250"/>
      <c r="J14" s="254">
        <f>B14</f>
        <v>-1.4</v>
      </c>
      <c r="K14" s="34">
        <f t="shared" ref="K14:P14" si="3">C14</f>
        <v>-2.2000000000000001E-3</v>
      </c>
      <c r="L14" s="34">
        <f t="shared" si="3"/>
        <v>-0.81850000000000001</v>
      </c>
      <c r="M14" s="34">
        <f t="shared" si="3"/>
        <v>-0.93130000000000002</v>
      </c>
      <c r="N14" s="34">
        <f t="shared" si="3"/>
        <v>-2.2000000000000001E-3</v>
      </c>
      <c r="O14" s="34">
        <f t="shared" si="3"/>
        <v>-0.77769999999999995</v>
      </c>
      <c r="P14" s="34">
        <f t="shared" si="3"/>
        <v>-0.72599999999999998</v>
      </c>
      <c r="Q14" s="250"/>
    </row>
    <row r="15" spans="1:17" x14ac:dyDescent="0.25">
      <c r="A15" s="286" t="s">
        <v>96</v>
      </c>
      <c r="B15" s="275">
        <v>3.3999999999999998E-3</v>
      </c>
      <c r="C15" s="248">
        <v>3.5000000000000001E-3</v>
      </c>
      <c r="D15" s="248">
        <v>1.3567</v>
      </c>
      <c r="E15" s="248">
        <v>-8.2699999999999996E-2</v>
      </c>
      <c r="F15" s="248">
        <v>4.1999999999999997E-3</v>
      </c>
      <c r="G15" s="248"/>
      <c r="H15" s="248">
        <v>1.1613</v>
      </c>
      <c r="I15" s="249"/>
      <c r="J15" s="259"/>
      <c r="K15" s="259"/>
      <c r="L15" s="259"/>
      <c r="M15" s="259"/>
      <c r="N15" s="259"/>
      <c r="O15" s="259"/>
      <c r="P15" s="259"/>
      <c r="Q15" s="260"/>
    </row>
    <row r="16" spans="1:17" x14ac:dyDescent="0.25">
      <c r="A16" s="283" t="s">
        <v>144</v>
      </c>
      <c r="B16" s="276"/>
      <c r="C16" s="261"/>
      <c r="D16" s="261"/>
      <c r="E16" s="261"/>
      <c r="F16" s="261"/>
      <c r="G16" s="261"/>
      <c r="H16" s="261"/>
      <c r="I16" s="262"/>
      <c r="J16" s="264">
        <f>ROUND('From RateGen'!$E$2,4)</f>
        <v>-1.2999999999999999E-3</v>
      </c>
      <c r="K16" s="264">
        <f>ROUND('From RateGen'!$E$3,4)</f>
        <v>-1.2999999999999999E-3</v>
      </c>
      <c r="L16" s="264">
        <f>ROUND('From RateGen'!$E$4,4)</f>
        <v>-1.2999999999999999E-3</v>
      </c>
      <c r="M16" s="264">
        <f>ROUND('From RateGen'!$E$5,4)</f>
        <v>0</v>
      </c>
      <c r="N16" s="264">
        <f>ROUND('From RateGen'!$E$6,4)</f>
        <v>0</v>
      </c>
      <c r="O16" s="264">
        <f>ROUND('From RateGen'!$E$7,4)</f>
        <v>-1.2999999999999999E-3</v>
      </c>
      <c r="P16" s="264">
        <f>ROUND('From RateGen'!$E$8,4)</f>
        <v>-1.2999999999999999E-3</v>
      </c>
      <c r="Q16" s="265">
        <f>ROUND('From RateGen'!$E$9,4)</f>
        <v>-1.2999999999999999E-3</v>
      </c>
    </row>
    <row r="17" spans="1:17" x14ac:dyDescent="0.25">
      <c r="A17" s="286" t="s">
        <v>31</v>
      </c>
      <c r="B17" s="275">
        <v>7.0000000000000001E-3</v>
      </c>
      <c r="C17" s="248">
        <v>6.1000000000000004E-3</v>
      </c>
      <c r="D17" s="248">
        <v>2.6640000000000001</v>
      </c>
      <c r="E17" s="248">
        <v>2.8267000000000002</v>
      </c>
      <c r="F17" s="248">
        <v>6.1000000000000004E-3</v>
      </c>
      <c r="G17" s="248">
        <v>1.9570000000000001</v>
      </c>
      <c r="H17" s="248">
        <v>1.9369000000000001</v>
      </c>
      <c r="I17" s="249">
        <v>2.6640000000000001</v>
      </c>
      <c r="J17" s="248">
        <f>ROUND('From RateGen'!$F$2,4)</f>
        <v>6.8999999999999999E-3</v>
      </c>
      <c r="K17" s="248">
        <f>ROUND('From RateGen'!$F$3,4)</f>
        <v>6.0000000000000001E-3</v>
      </c>
      <c r="L17" s="248">
        <f>ROUND('From RateGen'!$F$4,4)</f>
        <v>2.6311</v>
      </c>
      <c r="M17" s="248">
        <f>ROUND('From RateGen'!$F$5,4)</f>
        <v>2.7917999999999998</v>
      </c>
      <c r="N17" s="248">
        <f>ROUND('From RateGen'!$F$6,4)</f>
        <v>6.0000000000000001E-3</v>
      </c>
      <c r="O17" s="248">
        <f>ROUND('From RateGen'!$F$7,4)</f>
        <v>1.9328000000000001</v>
      </c>
      <c r="P17" s="248">
        <f>ROUND('From RateGen'!$F$8,4)</f>
        <v>1.913</v>
      </c>
      <c r="Q17" s="249">
        <f>ROUND('From RateGen'!$F$9,4)</f>
        <v>2.6311</v>
      </c>
    </row>
    <row r="18" spans="1:17" x14ac:dyDescent="0.25">
      <c r="A18" s="283" t="s">
        <v>32</v>
      </c>
      <c r="B18" s="277">
        <v>5.3E-3</v>
      </c>
      <c r="C18" s="34">
        <v>4.7000000000000002E-3</v>
      </c>
      <c r="D18" s="34">
        <v>1.9890000000000001</v>
      </c>
      <c r="E18" s="34">
        <v>2.1867000000000001</v>
      </c>
      <c r="F18" s="34">
        <v>4.7000000000000002E-3</v>
      </c>
      <c r="G18" s="34">
        <v>1.4947999999999999</v>
      </c>
      <c r="H18" s="34">
        <v>1.46</v>
      </c>
      <c r="I18" s="250">
        <v>1.9890000000000001</v>
      </c>
      <c r="J18" s="34">
        <f>ROUND('From RateGen'!$G$2,4)</f>
        <v>5.3E-3</v>
      </c>
      <c r="K18" s="34">
        <f>ROUND('From RateGen'!$G$3,4)</f>
        <v>4.7000000000000002E-3</v>
      </c>
      <c r="L18" s="34">
        <f>ROUND('From RateGen'!$G$4,4)</f>
        <v>1.9709000000000001</v>
      </c>
      <c r="M18" s="34">
        <f>ROUND('From RateGen'!$G$5,4)</f>
        <v>2.1667999999999998</v>
      </c>
      <c r="N18" s="34">
        <f>ROUND('From RateGen'!$G$6,4)</f>
        <v>4.7000000000000002E-3</v>
      </c>
      <c r="O18" s="34">
        <f>ROUND('From RateGen'!$G$7,4)</f>
        <v>1.4812000000000001</v>
      </c>
      <c r="P18" s="34">
        <f>ROUND('From RateGen'!$G$8,4)</f>
        <v>1.4467000000000001</v>
      </c>
      <c r="Q18" s="250">
        <f>ROUND('From RateGen'!$G$9,4)</f>
        <v>1.9709000000000001</v>
      </c>
    </row>
    <row r="19" spans="1:17" x14ac:dyDescent="0.25">
      <c r="A19" s="287" t="s">
        <v>141</v>
      </c>
      <c r="B19" s="278"/>
      <c r="C19" s="266"/>
      <c r="D19" s="266"/>
      <c r="E19" s="266"/>
      <c r="F19" s="266"/>
      <c r="G19" s="266"/>
      <c r="H19" s="266"/>
      <c r="I19" s="267"/>
    </row>
    <row r="20" spans="1:17" x14ac:dyDescent="0.25">
      <c r="A20" s="282" t="s">
        <v>80</v>
      </c>
      <c r="B20" s="74">
        <v>4.0000000000000002E-4</v>
      </c>
      <c r="C20" s="3">
        <v>4.0000000000000002E-4</v>
      </c>
      <c r="D20" s="3"/>
      <c r="E20" s="3"/>
      <c r="F20" s="3"/>
      <c r="G20" s="3">
        <v>0.19489999999999999</v>
      </c>
      <c r="H20" s="3">
        <v>0.14949999999999999</v>
      </c>
      <c r="I20" s="253"/>
    </row>
    <row r="21" spans="1:17" x14ac:dyDescent="0.25">
      <c r="A21" s="283" t="s">
        <v>95</v>
      </c>
      <c r="B21" s="277">
        <v>8.3000000000000001E-3</v>
      </c>
      <c r="C21" s="34">
        <v>8.3000000000000001E-3</v>
      </c>
      <c r="D21" s="34"/>
      <c r="E21" s="34"/>
      <c r="F21" s="34"/>
      <c r="G21" s="34"/>
      <c r="H21" s="34">
        <v>2.8111000000000002</v>
      </c>
      <c r="I21" s="250"/>
    </row>
    <row r="22" spans="1:17" x14ac:dyDescent="0.25">
      <c r="A22" s="288" t="s">
        <v>67</v>
      </c>
      <c r="B22" s="279"/>
      <c r="C22" s="268"/>
      <c r="D22" s="268"/>
      <c r="E22" s="268"/>
      <c r="F22" s="268"/>
      <c r="G22" s="268"/>
      <c r="H22" s="268"/>
      <c r="I22" s="269"/>
    </row>
    <row r="23" spans="1:17" x14ac:dyDescent="0.25">
      <c r="A23" s="282" t="s">
        <v>80</v>
      </c>
      <c r="B23" s="66">
        <v>2.3E-3</v>
      </c>
      <c r="C23" s="1">
        <v>2.3E-3</v>
      </c>
      <c r="D23" s="1">
        <v>0.87029999999999996</v>
      </c>
      <c r="E23" s="1"/>
      <c r="F23" s="1"/>
      <c r="G23" s="1"/>
      <c r="H23" s="1">
        <v>0.7742</v>
      </c>
      <c r="I23" s="30"/>
    </row>
    <row r="24" spans="1:17" x14ac:dyDescent="0.25">
      <c r="A24" s="284" t="s">
        <v>84</v>
      </c>
      <c r="B24" s="66">
        <v>5.1999999999999998E-3</v>
      </c>
      <c r="C24" s="1">
        <v>5.8999999999999999E-3</v>
      </c>
      <c r="D24" s="1">
        <v>1.679</v>
      </c>
      <c r="E24" s="1"/>
      <c r="F24" s="1"/>
      <c r="G24" s="1"/>
      <c r="H24" s="1">
        <v>1.6468</v>
      </c>
      <c r="I24" s="30"/>
    </row>
    <row r="25" spans="1:17" x14ac:dyDescent="0.25">
      <c r="A25" s="282" t="s">
        <v>95</v>
      </c>
      <c r="B25" s="74">
        <v>3.0999999999999999E-3</v>
      </c>
      <c r="C25" s="3">
        <v>3.0999999999999999E-3</v>
      </c>
      <c r="D25" s="3">
        <v>1.1795</v>
      </c>
      <c r="E25" s="3"/>
      <c r="F25" s="3"/>
      <c r="G25" s="3"/>
      <c r="H25" s="3">
        <v>1.0491999999999999</v>
      </c>
      <c r="I25" s="253"/>
    </row>
    <row r="26" spans="1:17" x14ac:dyDescent="0.25">
      <c r="A26" s="283" t="s">
        <v>142</v>
      </c>
      <c r="B26" s="277">
        <v>-2.9999999999999997E-4</v>
      </c>
      <c r="C26" s="34">
        <v>-2.9999999999999997E-4</v>
      </c>
      <c r="D26" s="34">
        <v>-0.1012</v>
      </c>
      <c r="E26" s="34"/>
      <c r="F26" s="34"/>
      <c r="G26" s="34"/>
      <c r="H26" s="34">
        <v>-9.0899999999999995E-2</v>
      </c>
      <c r="I26" s="250"/>
    </row>
  </sheetData>
  <pageMargins left="0.25" right="0.25" top="0.5" bottom="0.2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9"/>
  <sheetViews>
    <sheetView workbookViewId="0">
      <selection activeCell="D24" sqref="D24"/>
    </sheetView>
  </sheetViews>
  <sheetFormatPr defaultRowHeight="15" x14ac:dyDescent="0.25"/>
  <cols>
    <col min="1" max="1" width="55.85546875" bestFit="1" customWidth="1"/>
    <col min="2" max="6" width="12.7109375" customWidth="1"/>
  </cols>
  <sheetData>
    <row r="1" spans="1:7" ht="105" x14ac:dyDescent="0.25">
      <c r="B1" s="263" t="s">
        <v>154</v>
      </c>
      <c r="C1" s="263" t="s">
        <v>155</v>
      </c>
      <c r="D1" s="263" t="s">
        <v>156</v>
      </c>
      <c r="E1" s="263" t="s">
        <v>157</v>
      </c>
      <c r="F1" s="263" t="s">
        <v>58</v>
      </c>
      <c r="G1" s="263" t="s">
        <v>59</v>
      </c>
    </row>
    <row r="2" spans="1:7" x14ac:dyDescent="0.25">
      <c r="A2" t="s">
        <v>146</v>
      </c>
      <c r="B2">
        <v>-1.4287258244059426E-3</v>
      </c>
      <c r="C2">
        <v>0</v>
      </c>
      <c r="D2">
        <v>2.284622954373786E-4</v>
      </c>
      <c r="E2">
        <v>-1.3252755463052988E-3</v>
      </c>
      <c r="F2">
        <v>6.9135424271337051E-3</v>
      </c>
      <c r="G2">
        <v>5.2517983071291418E-3</v>
      </c>
    </row>
    <row r="3" spans="1:7" x14ac:dyDescent="0.25">
      <c r="A3" t="s">
        <v>147</v>
      </c>
      <c r="B3">
        <v>-1.4186282532230965E-3</v>
      </c>
      <c r="C3">
        <v>0</v>
      </c>
      <c r="D3">
        <v>7.5035937962993483E-4</v>
      </c>
      <c r="E3">
        <v>-1.3252755463052986E-3</v>
      </c>
      <c r="F3">
        <v>6.0246583857026352E-3</v>
      </c>
      <c r="G3">
        <v>4.6572551333715437E-3</v>
      </c>
    </row>
    <row r="4" spans="1:7" x14ac:dyDescent="0.25">
      <c r="A4" t="s">
        <v>148</v>
      </c>
      <c r="B4">
        <v>0.36497313396777481</v>
      </c>
      <c r="C4">
        <v>-0.92854774337532864</v>
      </c>
      <c r="D4">
        <v>8.044173337044469E-2</v>
      </c>
      <c r="E4">
        <v>-1.3252755463052988E-3</v>
      </c>
      <c r="F4">
        <v>2.6310967094546243</v>
      </c>
      <c r="G4">
        <v>1.9709107234283536</v>
      </c>
    </row>
    <row r="5" spans="1:7" x14ac:dyDescent="0.25">
      <c r="A5" t="s">
        <v>149</v>
      </c>
      <c r="B5">
        <v>-0.56287073104029339</v>
      </c>
      <c r="C5">
        <v>0</v>
      </c>
      <c r="D5">
        <v>0.24990069779924851</v>
      </c>
      <c r="E5">
        <v>0</v>
      </c>
      <c r="F5">
        <v>2.7917872370223265</v>
      </c>
      <c r="G5">
        <v>2.1668127055577142</v>
      </c>
    </row>
    <row r="6" spans="1:7" x14ac:dyDescent="0.25">
      <c r="A6" t="s">
        <v>150</v>
      </c>
      <c r="B6">
        <v>-1.4272298703702385E-3</v>
      </c>
      <c r="C6">
        <v>0</v>
      </c>
      <c r="D6">
        <v>0</v>
      </c>
      <c r="E6">
        <v>0</v>
      </c>
      <c r="F6">
        <v>6.0246624304946539E-3</v>
      </c>
      <c r="G6">
        <v>4.6572558669099968E-3</v>
      </c>
    </row>
    <row r="7" spans="1:7" x14ac:dyDescent="0.25">
      <c r="A7" t="s">
        <v>151</v>
      </c>
      <c r="B7">
        <v>-0.51395188384878765</v>
      </c>
      <c r="C7">
        <v>0</v>
      </c>
      <c r="D7">
        <v>0</v>
      </c>
      <c r="E7">
        <v>-1.3252755463052986E-3</v>
      </c>
      <c r="F7">
        <v>1.9328353155026432</v>
      </c>
      <c r="G7">
        <v>1.481204797691235</v>
      </c>
    </row>
    <row r="8" spans="1:7" x14ac:dyDescent="0.25">
      <c r="A8" t="s">
        <v>152</v>
      </c>
      <c r="B8">
        <v>-0.4763170785281583</v>
      </c>
      <c r="C8">
        <v>0</v>
      </c>
      <c r="D8">
        <v>6.9479808524723742E-3</v>
      </c>
      <c r="E8">
        <v>-1.3252755463052988E-3</v>
      </c>
      <c r="F8">
        <v>1.9129771990328852</v>
      </c>
      <c r="G8">
        <v>1.4467218524975374</v>
      </c>
    </row>
    <row r="9" spans="1:7" x14ac:dyDescent="0.25">
      <c r="A9" t="s">
        <v>153</v>
      </c>
      <c r="B9">
        <v>-0.63866617579516827</v>
      </c>
      <c r="C9">
        <v>0</v>
      </c>
      <c r="D9">
        <v>0</v>
      </c>
      <c r="E9">
        <v>-1.3252755463052988E-3</v>
      </c>
      <c r="F9">
        <v>2.6310968741509488</v>
      </c>
      <c r="G9">
        <v>1.9709110081443733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/>
    <pageSetUpPr fitToPage="1"/>
  </sheetPr>
  <dimension ref="A1:J34"/>
  <sheetViews>
    <sheetView tabSelected="1" zoomScale="110" zoomScaleNormal="110" workbookViewId="0">
      <pane xSplit="3" ySplit="5" topLeftCell="D12" activePane="bottomRight" state="frozen"/>
      <selection activeCell="I11" sqref="I11"/>
      <selection pane="topRight" activeCell="I11" sqref="I11"/>
      <selection pane="bottomLeft" activeCell="I11" sqref="I11"/>
      <selection pane="bottomRight" activeCell="D19" sqref="D19"/>
    </sheetView>
  </sheetViews>
  <sheetFormatPr defaultRowHeight="15" x14ac:dyDescent="0.25"/>
  <cols>
    <col min="1" max="1" width="6.7109375" style="52" customWidth="1"/>
    <col min="2" max="2" width="34.42578125" customWidth="1"/>
    <col min="4" max="5" width="12.7109375" customWidth="1"/>
    <col min="6" max="6" width="12.7109375" hidden="1" customWidth="1"/>
    <col min="7" max="10" width="12.7109375" customWidth="1"/>
  </cols>
  <sheetData>
    <row r="1" spans="1:10" ht="18.75" x14ac:dyDescent="0.3">
      <c r="A1" s="41" t="s">
        <v>33</v>
      </c>
      <c r="B1" s="41"/>
      <c r="C1" s="165"/>
      <c r="D1" s="165"/>
      <c r="E1" s="165"/>
      <c r="F1" s="165"/>
      <c r="G1" s="166"/>
      <c r="H1" s="166"/>
      <c r="I1" s="166"/>
      <c r="J1" s="166"/>
    </row>
    <row r="2" spans="1:10" ht="18.75" x14ac:dyDescent="0.3">
      <c r="A2" s="41" t="s">
        <v>175</v>
      </c>
      <c r="B2" s="41"/>
      <c r="C2" s="165"/>
      <c r="D2" s="165"/>
      <c r="E2" s="165"/>
      <c r="F2" s="165"/>
      <c r="G2" s="166"/>
      <c r="H2" s="166"/>
      <c r="I2" s="166"/>
      <c r="J2" s="166"/>
    </row>
    <row r="3" spans="1:10" ht="19.5" thickBot="1" x14ac:dyDescent="0.35">
      <c r="A3" s="167" t="s">
        <v>115</v>
      </c>
      <c r="B3" s="167"/>
      <c r="C3" s="168"/>
      <c r="D3" s="168"/>
      <c r="E3" s="168"/>
      <c r="F3" s="168"/>
      <c r="G3" s="169"/>
      <c r="H3" s="169"/>
      <c r="I3" s="169"/>
      <c r="J3" s="169"/>
    </row>
    <row r="4" spans="1:10" x14ac:dyDescent="0.25">
      <c r="G4" s="25"/>
      <c r="H4" s="25"/>
      <c r="I4" s="25"/>
      <c r="J4" s="25"/>
    </row>
    <row r="5" spans="1:10" ht="45" x14ac:dyDescent="0.25">
      <c r="A5" s="170" t="s">
        <v>114</v>
      </c>
      <c r="B5" s="171" t="s">
        <v>99</v>
      </c>
      <c r="C5" s="171" t="s">
        <v>100</v>
      </c>
      <c r="D5" s="171" t="s">
        <v>101</v>
      </c>
      <c r="E5" s="171" t="s">
        <v>102</v>
      </c>
      <c r="F5" s="171" t="s">
        <v>103</v>
      </c>
      <c r="G5" s="172" t="s">
        <v>171</v>
      </c>
      <c r="H5" s="172" t="s">
        <v>172</v>
      </c>
      <c r="I5" s="186" t="s">
        <v>106</v>
      </c>
      <c r="J5" s="173" t="s">
        <v>117</v>
      </c>
    </row>
    <row r="6" spans="1:10" x14ac:dyDescent="0.25">
      <c r="A6" s="192">
        <v>1</v>
      </c>
      <c r="B6" s="60" t="s">
        <v>1</v>
      </c>
      <c r="C6" s="60"/>
      <c r="D6" s="60"/>
      <c r="E6" s="60"/>
      <c r="F6" s="60"/>
      <c r="G6" s="61"/>
      <c r="H6" s="61"/>
      <c r="I6" s="187"/>
      <c r="J6" s="174"/>
    </row>
    <row r="7" spans="1:10" x14ac:dyDescent="0.25">
      <c r="A7" s="193">
        <f>A6+1</f>
        <v>2</v>
      </c>
      <c r="B7" s="58" t="s">
        <v>60</v>
      </c>
      <c r="C7" s="58" t="s">
        <v>107</v>
      </c>
      <c r="D7" s="175">
        <f>'Residential Detail'!$D$7</f>
        <v>750</v>
      </c>
      <c r="E7" s="175">
        <v>0</v>
      </c>
      <c r="F7" s="175"/>
      <c r="G7" s="59">
        <f>'Residential Detail'!$D$49</f>
        <v>145.63721028442077</v>
      </c>
      <c r="H7" s="59">
        <f>'Residential Detail'!$F$49</f>
        <v>142.96674908442077</v>
      </c>
      <c r="I7" s="188">
        <f>H7-G7</f>
        <v>-2.6704612000000054</v>
      </c>
      <c r="J7" s="190">
        <f>I7/G7</f>
        <v>-1.8336393527346166E-2</v>
      </c>
    </row>
    <row r="8" spans="1:10" x14ac:dyDescent="0.25">
      <c r="A8" s="194">
        <f t="shared" ref="A8:A33" si="0">A7+1</f>
        <v>3</v>
      </c>
      <c r="B8" s="1" t="s">
        <v>113</v>
      </c>
      <c r="C8" s="1" t="s">
        <v>107</v>
      </c>
      <c r="D8" s="44">
        <f>'GS&lt;50 Detail'!$D$7</f>
        <v>2000</v>
      </c>
      <c r="E8" s="44">
        <v>0</v>
      </c>
      <c r="F8" s="175"/>
      <c r="G8" s="2">
        <f>'GS&lt;50 Detail'!$D$48</f>
        <v>383.10431275845536</v>
      </c>
      <c r="H8" s="2">
        <f>'GS&lt;50 Detail'!$F$48</f>
        <v>374.04324955845533</v>
      </c>
      <c r="I8" s="188">
        <f t="shared" ref="I8:I14" si="1">H8-G8</f>
        <v>-9.0610632000000351</v>
      </c>
      <c r="J8" s="190">
        <f t="shared" ref="J8:J14" si="2">I8/G8</f>
        <v>-2.365168675538501E-2</v>
      </c>
    </row>
    <row r="9" spans="1:10" x14ac:dyDescent="0.25">
      <c r="A9" s="194">
        <f t="shared" si="0"/>
        <v>4</v>
      </c>
      <c r="B9" s="1" t="s">
        <v>116</v>
      </c>
      <c r="C9" s="1" t="s">
        <v>108</v>
      </c>
      <c r="D9" s="44">
        <f>'GS&gt;50'!$D$7</f>
        <v>162500</v>
      </c>
      <c r="E9" s="44">
        <f>'GS&gt;50'!$D$8</f>
        <v>500</v>
      </c>
      <c r="F9" s="44"/>
      <c r="G9" s="2">
        <f>'GS&gt;50'!$D$58</f>
        <v>29441.976181624497</v>
      </c>
      <c r="H9" s="2">
        <f>'GS&gt;50'!$F$58</f>
        <v>28302.992681624495</v>
      </c>
      <c r="I9" s="188">
        <f t="shared" si="1"/>
        <v>-1138.9835000000021</v>
      </c>
      <c r="J9" s="190">
        <f t="shared" si="2"/>
        <v>-3.8685701427571675E-2</v>
      </c>
    </row>
    <row r="10" spans="1:10" s="157" customFormat="1" x14ac:dyDescent="0.25">
      <c r="A10" s="197">
        <f>A9+1</f>
        <v>5</v>
      </c>
      <c r="B10" s="198" t="s">
        <v>173</v>
      </c>
      <c r="C10" s="199" t="s">
        <v>108</v>
      </c>
      <c r="D10" s="200">
        <f>'Large Use'!D7</f>
        <v>2763934.5836784667</v>
      </c>
      <c r="E10" s="200">
        <f>'Large Use'!D8</f>
        <v>10200</v>
      </c>
      <c r="F10" s="200"/>
      <c r="G10" s="201">
        <f>'Large Use'!D59</f>
        <v>491525.90191420674</v>
      </c>
      <c r="H10" s="201">
        <f>'Large Use'!F59</f>
        <v>476952.96991420671</v>
      </c>
      <c r="I10" s="202">
        <f t="shared" si="1"/>
        <v>-14572.93200000003</v>
      </c>
      <c r="J10" s="203">
        <f t="shared" si="2"/>
        <v>-2.9648350052859793E-2</v>
      </c>
    </row>
    <row r="11" spans="1:10" x14ac:dyDescent="0.25">
      <c r="A11" s="194">
        <f t="shared" si="0"/>
        <v>6</v>
      </c>
      <c r="B11" s="1" t="s">
        <v>109</v>
      </c>
      <c r="C11" s="1" t="s">
        <v>107</v>
      </c>
      <c r="D11" s="44">
        <f>USL!D7</f>
        <v>150</v>
      </c>
      <c r="E11" s="44">
        <f>USL!D8</f>
        <v>0</v>
      </c>
      <c r="F11" s="44"/>
      <c r="G11" s="2">
        <f>USL!D48</f>
        <v>33.666968456884149</v>
      </c>
      <c r="H11" s="2">
        <f>USL!F48</f>
        <v>33.298986216884153</v>
      </c>
      <c r="I11" s="188">
        <f t="shared" si="1"/>
        <v>-0.36798223999999635</v>
      </c>
      <c r="J11" s="190">
        <f t="shared" si="2"/>
        <v>-1.0930067566708761E-2</v>
      </c>
    </row>
    <row r="12" spans="1:10" x14ac:dyDescent="0.25">
      <c r="A12" s="194">
        <f t="shared" si="0"/>
        <v>7</v>
      </c>
      <c r="B12" s="1" t="s">
        <v>110</v>
      </c>
      <c r="C12" s="1" t="s">
        <v>107</v>
      </c>
      <c r="D12" s="44">
        <f>Sentinel!$D$7</f>
        <v>150</v>
      </c>
      <c r="E12" s="44">
        <f>Sentinel!$D$8</f>
        <v>1</v>
      </c>
      <c r="F12" s="44"/>
      <c r="G12" s="2">
        <f>Sentinel!$D$48</f>
        <v>35.538944536884152</v>
      </c>
      <c r="H12" s="2">
        <f>Sentinel!$F$48</f>
        <v>34.416176536884151</v>
      </c>
      <c r="I12" s="188">
        <f t="shared" si="1"/>
        <v>-1.1227680000000007</v>
      </c>
      <c r="J12" s="190">
        <f t="shared" si="2"/>
        <v>-3.1592609590156341E-2</v>
      </c>
    </row>
    <row r="13" spans="1:10" x14ac:dyDescent="0.25">
      <c r="A13" s="195">
        <f t="shared" si="0"/>
        <v>8</v>
      </c>
      <c r="B13" s="38" t="s">
        <v>111</v>
      </c>
      <c r="C13" s="38" t="s">
        <v>108</v>
      </c>
      <c r="D13" s="176">
        <f>Street!$D$7</f>
        <v>150</v>
      </c>
      <c r="E13" s="176">
        <f>Street!$D$8</f>
        <v>1</v>
      </c>
      <c r="F13" s="176"/>
      <c r="G13" s="40">
        <f>Street!$D$58</f>
        <v>30.103983536884151</v>
      </c>
      <c r="H13" s="40">
        <f>Street!$F$58</f>
        <v>27.645555536884149</v>
      </c>
      <c r="I13" s="188">
        <f t="shared" si="1"/>
        <v>-2.4584280000000014</v>
      </c>
      <c r="J13" s="190">
        <f t="shared" si="2"/>
        <v>-8.1664541072708013E-2</v>
      </c>
    </row>
    <row r="14" spans="1:10" s="157" customFormat="1" x14ac:dyDescent="0.25">
      <c r="A14" s="204">
        <f t="shared" si="0"/>
        <v>9</v>
      </c>
      <c r="B14" s="205" t="s">
        <v>177</v>
      </c>
      <c r="C14" s="206" t="s">
        <v>108</v>
      </c>
      <c r="D14" s="207">
        <f>Embedded!D7</f>
        <v>368500.41666666669</v>
      </c>
      <c r="E14" s="207">
        <f>Embedded!D8</f>
        <v>14</v>
      </c>
      <c r="F14" s="207"/>
      <c r="G14" s="208">
        <f>Embedded!D57</f>
        <v>53658.759848489572</v>
      </c>
      <c r="H14" s="208">
        <f>Embedded!F57</f>
        <v>53111.116262406234</v>
      </c>
      <c r="I14" s="202">
        <f t="shared" si="1"/>
        <v>-547.64358608333714</v>
      </c>
      <c r="J14" s="203">
        <f t="shared" si="2"/>
        <v>-1.0206042547939219E-2</v>
      </c>
    </row>
    <row r="15" spans="1:10" x14ac:dyDescent="0.25">
      <c r="A15" s="192">
        <f t="shared" si="0"/>
        <v>10</v>
      </c>
      <c r="B15" s="60" t="s">
        <v>16</v>
      </c>
      <c r="C15" s="60"/>
      <c r="D15" s="209"/>
      <c r="E15" s="209"/>
      <c r="F15" s="60"/>
      <c r="G15" s="61"/>
      <c r="H15" s="61"/>
      <c r="I15" s="187"/>
      <c r="J15" s="174"/>
    </row>
    <row r="16" spans="1:10" x14ac:dyDescent="0.25">
      <c r="A16" s="193">
        <f t="shared" si="0"/>
        <v>11</v>
      </c>
      <c r="B16" s="58" t="s">
        <v>60</v>
      </c>
      <c r="C16" s="58" t="s">
        <v>107</v>
      </c>
      <c r="D16" s="175">
        <f>'Residential Detail'!$I$7</f>
        <v>750</v>
      </c>
      <c r="E16" s="175">
        <v>0</v>
      </c>
      <c r="F16" s="175"/>
      <c r="G16" s="59">
        <f>'Residential Detail'!$I$49</f>
        <v>145.63721028442077</v>
      </c>
      <c r="H16" s="59">
        <f>'Residential Detail'!$K$49</f>
        <v>142.96674908442077</v>
      </c>
      <c r="I16" s="188">
        <f t="shared" ref="I16:I22" si="3">H16-G16</f>
        <v>-2.6704612000000054</v>
      </c>
      <c r="J16" s="190">
        <f t="shared" ref="J16:J22" si="4">I16/G16</f>
        <v>-1.8336393527346166E-2</v>
      </c>
    </row>
    <row r="17" spans="1:10" x14ac:dyDescent="0.25">
      <c r="A17" s="194">
        <f t="shared" si="0"/>
        <v>12</v>
      </c>
      <c r="B17" s="1" t="s">
        <v>113</v>
      </c>
      <c r="C17" s="1" t="s">
        <v>107</v>
      </c>
      <c r="D17" s="44">
        <f>'GS&lt;50 Detail'!$I$7</f>
        <v>2000</v>
      </c>
      <c r="E17" s="44">
        <v>0</v>
      </c>
      <c r="F17" s="175"/>
      <c r="G17" s="2">
        <f>'GS&lt;50 Detail'!$I$48</f>
        <v>383.10431275845536</v>
      </c>
      <c r="H17" s="2">
        <f>'GS&lt;50 Detail'!$K$48</f>
        <v>374.04324955845533</v>
      </c>
      <c r="I17" s="188">
        <f t="shared" si="3"/>
        <v>-9.0610632000000351</v>
      </c>
      <c r="J17" s="190">
        <f t="shared" si="4"/>
        <v>-2.365168675538501E-2</v>
      </c>
    </row>
    <row r="18" spans="1:10" x14ac:dyDescent="0.25">
      <c r="A18" s="194">
        <f t="shared" si="0"/>
        <v>13</v>
      </c>
      <c r="B18" s="1" t="s">
        <v>116</v>
      </c>
      <c r="C18" s="1" t="s">
        <v>108</v>
      </c>
      <c r="D18" s="44">
        <f>'GS&gt;50'!$I$7</f>
        <v>162500</v>
      </c>
      <c r="E18" s="44">
        <f>'GS&gt;50'!$I$8</f>
        <v>500</v>
      </c>
      <c r="F18" s="44"/>
      <c r="G18" s="2">
        <f>'GS&gt;50'!$I$58</f>
        <v>29441.976181624497</v>
      </c>
      <c r="H18" s="2">
        <f>'GS&gt;50'!$K$58</f>
        <v>28302.992681624495</v>
      </c>
      <c r="I18" s="188">
        <f t="shared" si="3"/>
        <v>-1138.9835000000021</v>
      </c>
      <c r="J18" s="190">
        <f t="shared" si="4"/>
        <v>-3.8685701427571675E-2</v>
      </c>
    </row>
    <row r="19" spans="1:10" x14ac:dyDescent="0.25">
      <c r="A19" s="194">
        <f t="shared" si="0"/>
        <v>14</v>
      </c>
      <c r="B19" s="1" t="s">
        <v>66</v>
      </c>
      <c r="C19" s="1" t="s">
        <v>108</v>
      </c>
      <c r="D19" s="44">
        <f>'Large Use'!I7</f>
        <v>2631116.8335822164</v>
      </c>
      <c r="E19" s="44">
        <f>'Large Use'!I8</f>
        <v>5500.25</v>
      </c>
      <c r="F19" s="44"/>
      <c r="G19" s="2">
        <f>'Large Use'!I59</f>
        <v>432693.35804523149</v>
      </c>
      <c r="H19" s="2">
        <f>'Large Use'!K59</f>
        <v>424537.80992098153</v>
      </c>
      <c r="I19" s="188">
        <f t="shared" si="3"/>
        <v>-8155.5481242499663</v>
      </c>
      <c r="J19" s="190">
        <f t="shared" si="4"/>
        <v>-1.8848332133162598E-2</v>
      </c>
    </row>
    <row r="20" spans="1:10" x14ac:dyDescent="0.25">
      <c r="A20" s="194">
        <f t="shared" si="0"/>
        <v>15</v>
      </c>
      <c r="B20" s="1" t="s">
        <v>109</v>
      </c>
      <c r="C20" s="1" t="s">
        <v>107</v>
      </c>
      <c r="D20" s="44">
        <f>USL!I7</f>
        <v>150</v>
      </c>
      <c r="E20" s="44">
        <f>USL!I8</f>
        <v>0</v>
      </c>
      <c r="F20" s="44"/>
      <c r="G20" s="2">
        <f>USL!I48</f>
        <v>33.666968456884149</v>
      </c>
      <c r="H20" s="2">
        <f>USL!K48</f>
        <v>33.298986216884153</v>
      </c>
      <c r="I20" s="188">
        <f t="shared" si="3"/>
        <v>-0.36798223999999635</v>
      </c>
      <c r="J20" s="190">
        <f t="shared" si="4"/>
        <v>-1.0930067566708761E-2</v>
      </c>
    </row>
    <row r="21" spans="1:10" x14ac:dyDescent="0.25">
      <c r="A21" s="194">
        <f t="shared" si="0"/>
        <v>16</v>
      </c>
      <c r="B21" s="1" t="s">
        <v>110</v>
      </c>
      <c r="C21" s="1" t="s">
        <v>107</v>
      </c>
      <c r="D21" s="44">
        <f>Sentinel!$I$7</f>
        <v>150</v>
      </c>
      <c r="E21" s="44">
        <f>Sentinel!$I$8</f>
        <v>1</v>
      </c>
      <c r="F21" s="44"/>
      <c r="G21" s="2">
        <f>Sentinel!$I$48</f>
        <v>35.538944536884152</v>
      </c>
      <c r="H21" s="2">
        <f>Sentinel!$K$48</f>
        <v>34.416176536884151</v>
      </c>
      <c r="I21" s="188">
        <f t="shared" si="3"/>
        <v>-1.1227680000000007</v>
      </c>
      <c r="J21" s="190">
        <f t="shared" si="4"/>
        <v>-3.1592609590156341E-2</v>
      </c>
    </row>
    <row r="22" spans="1:10" x14ac:dyDescent="0.25">
      <c r="A22" s="195">
        <f t="shared" si="0"/>
        <v>17</v>
      </c>
      <c r="B22" s="38" t="s">
        <v>111</v>
      </c>
      <c r="C22" s="38" t="s">
        <v>108</v>
      </c>
      <c r="D22" s="176">
        <f>Street!$I$7</f>
        <v>150</v>
      </c>
      <c r="E22" s="176">
        <f>Street!$I$8</f>
        <v>1</v>
      </c>
      <c r="F22" s="176"/>
      <c r="G22" s="40">
        <f>Street!$I$58</f>
        <v>30.103983536884151</v>
      </c>
      <c r="H22" s="40">
        <f>Street!$K$58</f>
        <v>27.645555536884149</v>
      </c>
      <c r="I22" s="188">
        <f t="shared" si="3"/>
        <v>-2.4584280000000014</v>
      </c>
      <c r="J22" s="190">
        <f t="shared" si="4"/>
        <v>-8.1664541072708013E-2</v>
      </c>
    </row>
    <row r="23" spans="1:10" x14ac:dyDescent="0.25">
      <c r="A23" s="192">
        <f t="shared" si="0"/>
        <v>18</v>
      </c>
      <c r="B23" s="60" t="s">
        <v>17</v>
      </c>
      <c r="C23" s="60"/>
      <c r="D23" s="209"/>
      <c r="E23" s="209"/>
      <c r="F23" s="60"/>
      <c r="G23" s="61"/>
      <c r="H23" s="61"/>
      <c r="I23" s="187"/>
      <c r="J23" s="174"/>
    </row>
    <row r="24" spans="1:10" x14ac:dyDescent="0.25">
      <c r="A24" s="193">
        <f t="shared" si="0"/>
        <v>19</v>
      </c>
      <c r="B24" s="58" t="s">
        <v>60</v>
      </c>
      <c r="C24" s="58" t="s">
        <v>107</v>
      </c>
      <c r="D24" s="175">
        <f>'Residential Detail'!$N$7</f>
        <v>750</v>
      </c>
      <c r="E24" s="175">
        <v>0</v>
      </c>
      <c r="F24" s="175"/>
      <c r="G24" s="59">
        <f>'Residential Detail'!$N$49</f>
        <v>145.97621028442077</v>
      </c>
      <c r="H24" s="59">
        <f>'Residential Detail'!$P$49</f>
        <v>142.96674908442077</v>
      </c>
      <c r="I24" s="188">
        <f t="shared" ref="I24:I28" si="5">H24-G24</f>
        <v>-3.0094612000000041</v>
      </c>
      <c r="J24" s="190">
        <f t="shared" ref="J24:J28" si="6">I24/G24</f>
        <v>-2.0616107200867557E-2</v>
      </c>
    </row>
    <row r="25" spans="1:10" x14ac:dyDescent="0.25">
      <c r="A25" s="194">
        <f t="shared" si="0"/>
        <v>20</v>
      </c>
      <c r="B25" s="1" t="s">
        <v>113</v>
      </c>
      <c r="C25" s="1" t="s">
        <v>107</v>
      </c>
      <c r="D25" s="44">
        <f>'GS&lt;50 Detail'!$N$7</f>
        <v>2000</v>
      </c>
      <c r="E25" s="44">
        <v>0</v>
      </c>
      <c r="F25" s="175"/>
      <c r="G25" s="2">
        <f>'GS&lt;50 Detail'!$N$48</f>
        <v>384.0083127584553</v>
      </c>
      <c r="H25" s="2">
        <f>'GS&lt;50 Detail'!$P$48</f>
        <v>374.04324955845533</v>
      </c>
      <c r="I25" s="188">
        <f t="shared" si="5"/>
        <v>-9.9650631999999746</v>
      </c>
      <c r="J25" s="190">
        <f t="shared" si="6"/>
        <v>-2.5950123653359788E-2</v>
      </c>
    </row>
    <row r="26" spans="1:10" s="157" customFormat="1" x14ac:dyDescent="0.25">
      <c r="A26" s="197">
        <f t="shared" si="0"/>
        <v>21</v>
      </c>
      <c r="B26" s="198" t="s">
        <v>116</v>
      </c>
      <c r="C26" s="199" t="s">
        <v>108</v>
      </c>
      <c r="D26" s="44">
        <f>'GS&gt;50'!$S$7</f>
        <v>162500</v>
      </c>
      <c r="E26" s="44">
        <f>'GS&gt;50'!$S$8</f>
        <v>500</v>
      </c>
      <c r="F26" s="44"/>
      <c r="G26" s="2">
        <f>'GS&gt;50'!$N$58</f>
        <v>29441.976181624497</v>
      </c>
      <c r="H26" s="2">
        <f>'GS&gt;50'!$P$58</f>
        <v>28302.992681624495</v>
      </c>
      <c r="I26" s="202">
        <f t="shared" si="5"/>
        <v>-1138.9835000000021</v>
      </c>
      <c r="J26" s="203">
        <f t="shared" si="6"/>
        <v>-3.8685701427571675E-2</v>
      </c>
    </row>
    <row r="27" spans="1:10" x14ac:dyDescent="0.25">
      <c r="A27" s="194">
        <f t="shared" si="0"/>
        <v>22</v>
      </c>
      <c r="B27" s="1" t="s">
        <v>110</v>
      </c>
      <c r="C27" s="1" t="s">
        <v>107</v>
      </c>
      <c r="D27" s="44">
        <f>Sentinel!$N$7</f>
        <v>150</v>
      </c>
      <c r="E27" s="44">
        <f>Sentinel!$N$8</f>
        <v>1</v>
      </c>
      <c r="F27" s="44"/>
      <c r="G27" s="2">
        <f>Sentinel!$N$48</f>
        <v>35.759181536884149</v>
      </c>
      <c r="H27" s="2">
        <f>Sentinel!$P$48</f>
        <v>34.416176536884151</v>
      </c>
      <c r="I27" s="188">
        <f t="shared" si="5"/>
        <v>-1.343004999999998</v>
      </c>
      <c r="J27" s="190">
        <f t="shared" si="6"/>
        <v>-3.7556927823270865E-2</v>
      </c>
    </row>
    <row r="28" spans="1:10" x14ac:dyDescent="0.25">
      <c r="A28" s="195">
        <f t="shared" si="0"/>
        <v>23</v>
      </c>
      <c r="B28" s="38" t="s">
        <v>111</v>
      </c>
      <c r="C28" s="38" t="s">
        <v>108</v>
      </c>
      <c r="D28" s="176">
        <f>Street!$N$7</f>
        <v>150</v>
      </c>
      <c r="E28" s="176">
        <f>Street!$N$8</f>
        <v>1</v>
      </c>
      <c r="F28" s="176"/>
      <c r="G28" s="40">
        <f>Street!$N$58</f>
        <v>33.449461536884151</v>
      </c>
      <c r="H28" s="40">
        <f>Street!$P$58</f>
        <v>27.645555536884149</v>
      </c>
      <c r="I28" s="188">
        <f t="shared" si="5"/>
        <v>-5.8039060000000013</v>
      </c>
      <c r="J28" s="190">
        <f t="shared" si="6"/>
        <v>-0.17351268849575152</v>
      </c>
    </row>
    <row r="29" spans="1:10" x14ac:dyDescent="0.25">
      <c r="A29" s="192">
        <f t="shared" si="0"/>
        <v>24</v>
      </c>
      <c r="B29" s="60" t="s">
        <v>18</v>
      </c>
      <c r="C29" s="60"/>
      <c r="D29" s="209"/>
      <c r="E29" s="209"/>
      <c r="F29" s="60"/>
      <c r="G29" s="61"/>
      <c r="H29" s="61"/>
      <c r="I29" s="187"/>
      <c r="J29" s="174"/>
    </row>
    <row r="30" spans="1:10" x14ac:dyDescent="0.25">
      <c r="A30" s="193">
        <f t="shared" si="0"/>
        <v>25</v>
      </c>
      <c r="B30" s="58" t="s">
        <v>60</v>
      </c>
      <c r="C30" s="58" t="s">
        <v>107</v>
      </c>
      <c r="D30" s="175">
        <f>'Residential Detail'!$S$7</f>
        <v>750</v>
      </c>
      <c r="E30" s="175">
        <v>0</v>
      </c>
      <c r="F30" s="175"/>
      <c r="G30" s="59">
        <f>'Residential Detail'!$S$49</f>
        <v>151.99346028442079</v>
      </c>
      <c r="H30" s="59">
        <f>'Residential Detail'!$U$49</f>
        <v>142.96674908442077</v>
      </c>
      <c r="I30" s="188">
        <f t="shared" ref="I30:I34" si="7">H30-G30</f>
        <v>-9.0267112000000225</v>
      </c>
      <c r="J30" s="190">
        <f t="shared" ref="J30:J34" si="8">I30/G30</f>
        <v>-5.9388813065434587E-2</v>
      </c>
    </row>
    <row r="31" spans="1:10" x14ac:dyDescent="0.25">
      <c r="A31" s="194">
        <f t="shared" si="0"/>
        <v>26</v>
      </c>
      <c r="B31" s="1" t="s">
        <v>113</v>
      </c>
      <c r="C31" s="1" t="s">
        <v>107</v>
      </c>
      <c r="D31" s="44">
        <f>'GS&lt;50 Detail'!$S$7</f>
        <v>2000</v>
      </c>
      <c r="E31" s="44">
        <v>0</v>
      </c>
      <c r="F31" s="175"/>
      <c r="G31" s="2">
        <f>'GS&lt;50 Detail'!$S$48</f>
        <v>401.63631275845535</v>
      </c>
      <c r="H31" s="2">
        <f>'GS&lt;50 Detail'!$U$48</f>
        <v>374.04324955845533</v>
      </c>
      <c r="I31" s="188">
        <f t="shared" si="7"/>
        <v>-27.593063200000017</v>
      </c>
      <c r="J31" s="190">
        <f t="shared" si="8"/>
        <v>-6.8701614678438008E-2</v>
      </c>
    </row>
    <row r="32" spans="1:10" x14ac:dyDescent="0.25">
      <c r="A32" s="194">
        <f t="shared" si="0"/>
        <v>27</v>
      </c>
      <c r="B32" s="1" t="s">
        <v>116</v>
      </c>
      <c r="C32" s="1" t="s">
        <v>108</v>
      </c>
      <c r="D32" s="44">
        <f>'GS&gt;50'!$S$7</f>
        <v>162500</v>
      </c>
      <c r="E32" s="44">
        <f>'GS&gt;50'!$S$8</f>
        <v>500</v>
      </c>
      <c r="F32" s="44"/>
      <c r="G32" s="2">
        <f>'GS&gt;50'!$S$58</f>
        <v>31491.570181624495</v>
      </c>
      <c r="H32" s="2">
        <f>'GS&gt;50'!$U$58</f>
        <v>28302.992681624495</v>
      </c>
      <c r="I32" s="188">
        <f t="shared" si="7"/>
        <v>-3188.5774999999994</v>
      </c>
      <c r="J32" s="190">
        <f t="shared" si="8"/>
        <v>-0.10125177886050762</v>
      </c>
    </row>
    <row r="33" spans="1:10" x14ac:dyDescent="0.25">
      <c r="A33" s="194">
        <f t="shared" si="0"/>
        <v>28</v>
      </c>
      <c r="B33" s="38" t="s">
        <v>110</v>
      </c>
      <c r="C33" s="38" t="s">
        <v>107</v>
      </c>
      <c r="D33" s="176">
        <f>Sentinel!S7</f>
        <v>150</v>
      </c>
      <c r="E33" s="176">
        <f>Sentinel!S8</f>
        <v>1</v>
      </c>
      <c r="F33" s="176"/>
      <c r="G33" s="40">
        <f>Sentinel!S57</f>
        <v>35.538944536884152</v>
      </c>
      <c r="H33" s="40">
        <f>Sentinel!U57</f>
        <v>34.416176536884151</v>
      </c>
      <c r="I33" s="188">
        <f t="shared" ref="I33" si="9">H33-G33</f>
        <v>-1.1227680000000007</v>
      </c>
      <c r="J33" s="190">
        <f t="shared" ref="J33" si="10">I33/G33</f>
        <v>-3.1592609590156341E-2</v>
      </c>
    </row>
    <row r="34" spans="1:10" x14ac:dyDescent="0.25">
      <c r="A34" s="196">
        <f>A33+1</f>
        <v>29</v>
      </c>
      <c r="B34" s="177" t="s">
        <v>111</v>
      </c>
      <c r="C34" s="177" t="s">
        <v>108</v>
      </c>
      <c r="D34" s="178">
        <f>Street!$S$7</f>
        <v>150</v>
      </c>
      <c r="E34" s="178">
        <f>Street!$S$8</f>
        <v>1</v>
      </c>
      <c r="F34" s="178"/>
      <c r="G34" s="179">
        <f>Street!$S$58</f>
        <v>33.918155162484148</v>
      </c>
      <c r="H34" s="179">
        <f>Street!$U$58</f>
        <v>27.645555536884149</v>
      </c>
      <c r="I34" s="189">
        <f t="shared" si="7"/>
        <v>-6.2725996255999981</v>
      </c>
      <c r="J34" s="191">
        <f t="shared" si="8"/>
        <v>-0.18493339615764043</v>
      </c>
    </row>
  </sheetData>
  <printOptions verticalCentered="1"/>
  <pageMargins left="0.25" right="0.25" top="0.25" bottom="0.4" header="0.3" footer="0.3"/>
  <pageSetup orientation="landscape" r:id="rId1"/>
  <headerFooter>
    <oddFooter>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22"/>
  <sheetViews>
    <sheetView zoomScale="110" zoomScaleNormal="110" workbookViewId="0">
      <pane xSplit="3" ySplit="5" topLeftCell="D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9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118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51" x14ac:dyDescent="0.25">
      <c r="A5" s="234" t="s">
        <v>114</v>
      </c>
      <c r="B5" s="235" t="s">
        <v>129</v>
      </c>
      <c r="C5" s="236" t="s">
        <v>100</v>
      </c>
      <c r="D5" s="230" t="s">
        <v>166</v>
      </c>
      <c r="E5" s="231" t="s">
        <v>165</v>
      </c>
      <c r="F5" s="231" t="s">
        <v>106</v>
      </c>
      <c r="G5" s="232" t="s">
        <v>117</v>
      </c>
      <c r="H5" s="230" t="s">
        <v>166</v>
      </c>
      <c r="I5" s="231" t="s">
        <v>165</v>
      </c>
      <c r="J5" s="231" t="s">
        <v>106</v>
      </c>
      <c r="K5" s="232" t="s">
        <v>117</v>
      </c>
      <c r="L5" s="230" t="s">
        <v>166</v>
      </c>
      <c r="M5" s="231" t="s">
        <v>165</v>
      </c>
      <c r="N5" s="231" t="s">
        <v>106</v>
      </c>
      <c r="O5" s="232" t="s">
        <v>117</v>
      </c>
      <c r="P5" s="233" t="s">
        <v>166</v>
      </c>
      <c r="Q5" s="231" t="s">
        <v>165</v>
      </c>
      <c r="R5" s="231" t="s">
        <v>106</v>
      </c>
      <c r="S5" s="232" t="s">
        <v>117</v>
      </c>
    </row>
    <row r="6" spans="1:19" x14ac:dyDescent="0.25">
      <c r="A6" s="227">
        <v>1</v>
      </c>
      <c r="B6" s="228" t="s">
        <v>126</v>
      </c>
      <c r="C6" s="237"/>
      <c r="D6" s="325" t="s">
        <v>1</v>
      </c>
      <c r="E6" s="326"/>
      <c r="F6" s="326"/>
      <c r="G6" s="327"/>
      <c r="H6" s="325" t="s">
        <v>16</v>
      </c>
      <c r="I6" s="326"/>
      <c r="J6" s="326"/>
      <c r="K6" s="327"/>
      <c r="L6" s="325" t="s">
        <v>17</v>
      </c>
      <c r="M6" s="326"/>
      <c r="N6" s="326"/>
      <c r="O6" s="327"/>
      <c r="P6" s="328" t="s">
        <v>18</v>
      </c>
      <c r="Q6" s="326"/>
      <c r="R6" s="326"/>
      <c r="S6" s="327"/>
    </row>
    <row r="7" spans="1:19" x14ac:dyDescent="0.25">
      <c r="A7" s="220">
        <f>A6+1</f>
        <v>2</v>
      </c>
      <c r="B7" s="221" t="s">
        <v>167</v>
      </c>
      <c r="C7" s="238" t="s">
        <v>107</v>
      </c>
      <c r="D7" s="223">
        <f>'Residential Detail'!$D$49</f>
        <v>145.63721028442077</v>
      </c>
      <c r="E7" s="224">
        <f>'Residential Detail'!$F$49</f>
        <v>142.96674908442077</v>
      </c>
      <c r="F7" s="224">
        <f>E7-D7</f>
        <v>-2.6704612000000054</v>
      </c>
      <c r="G7" s="225">
        <f>F7/D7</f>
        <v>-1.8336393527346166E-2</v>
      </c>
      <c r="H7" s="223">
        <f>'Residential Detail'!$I$49</f>
        <v>145.63721028442077</v>
      </c>
      <c r="I7" s="224">
        <f>'Residential Detail'!$K$49</f>
        <v>142.96674908442077</v>
      </c>
      <c r="J7" s="224">
        <f>I7-H7</f>
        <v>-2.6704612000000054</v>
      </c>
      <c r="K7" s="225">
        <f>J7/H7</f>
        <v>-1.8336393527346166E-2</v>
      </c>
      <c r="L7" s="223">
        <f>'Residential Detail'!$N$49</f>
        <v>145.97621028442077</v>
      </c>
      <c r="M7" s="224">
        <f>'Residential Detail'!$P$49</f>
        <v>142.96674908442077</v>
      </c>
      <c r="N7" s="224">
        <f>M7-L7</f>
        <v>-3.0094612000000041</v>
      </c>
      <c r="O7" s="225">
        <f>N7/L7</f>
        <v>-2.0616107200867557E-2</v>
      </c>
      <c r="P7" s="226">
        <f>'Residential Detail'!$S$49</f>
        <v>151.99346028442079</v>
      </c>
      <c r="Q7" s="224">
        <f>'Residential Detail'!$U$49</f>
        <v>142.96674908442077</v>
      </c>
      <c r="R7" s="224">
        <f>Q7-P7</f>
        <v>-9.0267112000000225</v>
      </c>
      <c r="S7" s="225">
        <f>R7/P7</f>
        <v>-5.9388813065434587E-2</v>
      </c>
    </row>
    <row r="8" spans="1:19" x14ac:dyDescent="0.25">
      <c r="A8" s="194">
        <f t="shared" ref="A8:A14" si="0">A7+1</f>
        <v>3</v>
      </c>
      <c r="B8" s="1" t="s">
        <v>125</v>
      </c>
      <c r="C8" s="30" t="s">
        <v>107</v>
      </c>
      <c r="D8" s="218">
        <f>'Residential Detail'!$D$112</f>
        <v>43.903491851195746</v>
      </c>
      <c r="E8" s="2">
        <f>'Residential Detail'!$F$112</f>
        <v>44.849772835195743</v>
      </c>
      <c r="F8" s="2">
        <f t="shared" ref="F8:F14" si="1">E8-D8</f>
        <v>0.94628098399999772</v>
      </c>
      <c r="G8" s="211">
        <f t="shared" ref="G8:G14" si="2">F8/D8</f>
        <v>2.1553661089356496E-2</v>
      </c>
      <c r="H8" s="218">
        <f>'Residential Detail'!$I$112</f>
        <v>43.903491851195746</v>
      </c>
      <c r="I8" s="2">
        <f>'Residential Detail'!$K$112</f>
        <v>44.849772835195743</v>
      </c>
      <c r="J8" s="2">
        <f t="shared" ref="J8:J14" si="3">I8-H8</f>
        <v>0.94628098399999772</v>
      </c>
      <c r="K8" s="211">
        <f t="shared" ref="K8:K14" si="4">J8/H8</f>
        <v>2.1553661089356496E-2</v>
      </c>
      <c r="L8" s="218">
        <f>'Residential Detail'!$N$112</f>
        <v>43.964511851195738</v>
      </c>
      <c r="M8" s="2">
        <f>'Residential Detail'!$P$112</f>
        <v>44.849772835195743</v>
      </c>
      <c r="N8" s="2">
        <f t="shared" ref="N8:N14" si="5">M8-L8</f>
        <v>0.88526098400000564</v>
      </c>
      <c r="O8" s="211">
        <f t="shared" ref="O8:O14" si="6">N8/L8</f>
        <v>2.0135808330962474E-2</v>
      </c>
      <c r="P8" s="73">
        <f>'Residential Detail'!$S$112</f>
        <v>45.047616851195748</v>
      </c>
      <c r="Q8" s="2">
        <f>'Residential Detail'!$U$112</f>
        <v>44.849772835195743</v>
      </c>
      <c r="R8" s="2">
        <f t="shared" ref="R8:R14" si="7">Q8-P8</f>
        <v>-0.19784401600000479</v>
      </c>
      <c r="S8" s="211">
        <f t="shared" ref="S8:S14" si="8">R8/P8</f>
        <v>-4.3918864044137154E-3</v>
      </c>
    </row>
    <row r="9" spans="1:19" x14ac:dyDescent="0.25">
      <c r="A9" s="194">
        <f t="shared" si="0"/>
        <v>4</v>
      </c>
      <c r="B9" s="1" t="s">
        <v>119</v>
      </c>
      <c r="C9" s="30" t="s">
        <v>107</v>
      </c>
      <c r="D9" s="218">
        <f>'Residential Detail'!$D$175</f>
        <v>38.113768037922767</v>
      </c>
      <c r="E9" s="2">
        <f>'Residential Detail'!$F$175</f>
        <v>39.265879877922764</v>
      </c>
      <c r="F9" s="2">
        <f t="shared" si="1"/>
        <v>1.1521118399999963</v>
      </c>
      <c r="G9" s="211">
        <f t="shared" si="2"/>
        <v>3.0228232455359914E-2</v>
      </c>
      <c r="H9" s="218">
        <f>'Residential Detail'!$I$175</f>
        <v>38.113768037922767</v>
      </c>
      <c r="I9" s="2">
        <f>'Residential Detail'!$K$175</f>
        <v>39.265879877922764</v>
      </c>
      <c r="J9" s="2">
        <f t="shared" si="3"/>
        <v>1.1521118399999963</v>
      </c>
      <c r="K9" s="211">
        <f t="shared" si="4"/>
        <v>3.0228232455359914E-2</v>
      </c>
      <c r="L9" s="218">
        <f>'Residential Detail'!$N$175</f>
        <v>38.158968037922762</v>
      </c>
      <c r="M9" s="2">
        <f>'Residential Detail'!$P$175</f>
        <v>39.265879877922764</v>
      </c>
      <c r="N9" s="2">
        <f t="shared" si="5"/>
        <v>1.1069118400000022</v>
      </c>
      <c r="O9" s="211">
        <f t="shared" si="6"/>
        <v>2.9007908151497761E-2</v>
      </c>
      <c r="P9" s="73">
        <f>'Residential Detail'!$S$175</f>
        <v>38.961268037922764</v>
      </c>
      <c r="Q9" s="2">
        <f>'Residential Detail'!$U$175</f>
        <v>39.265879877922764</v>
      </c>
      <c r="R9" s="2">
        <f t="shared" si="7"/>
        <v>0.30461183999999975</v>
      </c>
      <c r="S9" s="211">
        <f t="shared" si="8"/>
        <v>7.8183245910658575E-3</v>
      </c>
    </row>
    <row r="10" spans="1:19" x14ac:dyDescent="0.25">
      <c r="A10" s="194">
        <f t="shared" si="0"/>
        <v>5</v>
      </c>
      <c r="B10" s="1" t="s">
        <v>120</v>
      </c>
      <c r="C10" s="30" t="s">
        <v>107</v>
      </c>
      <c r="D10" s="218">
        <f>'Residential Detail'!$D$238</f>
        <v>62.926870094806922</v>
      </c>
      <c r="E10" s="2">
        <f>'Residential Detail'!$F$238</f>
        <v>63.196849694806914</v>
      </c>
      <c r="F10" s="2">
        <f t="shared" si="1"/>
        <v>0.2699795999999921</v>
      </c>
      <c r="G10" s="211">
        <f t="shared" si="2"/>
        <v>4.2903707048075846E-3</v>
      </c>
      <c r="H10" s="218">
        <f>'Residential Detail'!$I$238</f>
        <v>62.926870094806922</v>
      </c>
      <c r="I10" s="2">
        <f>'Residential Detail'!$K$238</f>
        <v>63.196849694806914</v>
      </c>
      <c r="J10" s="2">
        <f t="shared" si="3"/>
        <v>0.2699795999999921</v>
      </c>
      <c r="K10" s="211">
        <f t="shared" si="4"/>
        <v>4.2903707048075846E-3</v>
      </c>
      <c r="L10" s="218">
        <f>'Residential Detail'!$N$238</f>
        <v>63.039870094806915</v>
      </c>
      <c r="M10" s="2">
        <f>'Residential Detail'!$P$238</f>
        <v>63.196849694806914</v>
      </c>
      <c r="N10" s="2">
        <f t="shared" si="5"/>
        <v>0.15697959999999966</v>
      </c>
      <c r="O10" s="211">
        <f t="shared" si="6"/>
        <v>2.4901637608693503E-3</v>
      </c>
      <c r="P10" s="73">
        <f>'Residential Detail'!$S$238</f>
        <v>65.045620094806921</v>
      </c>
      <c r="Q10" s="2">
        <f>'Residential Detail'!$U$238</f>
        <v>63.196849694806914</v>
      </c>
      <c r="R10" s="2">
        <f t="shared" si="7"/>
        <v>-1.8487704000000065</v>
      </c>
      <c r="S10" s="211">
        <f t="shared" si="8"/>
        <v>-2.8422673153170656E-2</v>
      </c>
    </row>
    <row r="11" spans="1:19" s="157" customFormat="1" x14ac:dyDescent="0.25">
      <c r="A11" s="194">
        <f t="shared" si="0"/>
        <v>6</v>
      </c>
      <c r="B11" s="1" t="s">
        <v>121</v>
      </c>
      <c r="C11" s="30" t="s">
        <v>107</v>
      </c>
      <c r="D11" s="218">
        <f>'Residential Detail'!$D$301</f>
        <v>104.28204018961384</v>
      </c>
      <c r="E11" s="2">
        <f>'Residential Detail'!$F$301</f>
        <v>103.08179938961383</v>
      </c>
      <c r="F11" s="2">
        <f t="shared" si="1"/>
        <v>-1.2002408000000031</v>
      </c>
      <c r="G11" s="211">
        <f t="shared" si="2"/>
        <v>-1.1509563850281703E-2</v>
      </c>
      <c r="H11" s="218">
        <f>'Residential Detail'!$I$301</f>
        <v>104.28204018961384</v>
      </c>
      <c r="I11" s="2">
        <f>'Residential Detail'!$K$301</f>
        <v>103.08179938961383</v>
      </c>
      <c r="J11" s="2">
        <f t="shared" si="3"/>
        <v>-1.2002408000000031</v>
      </c>
      <c r="K11" s="211">
        <f t="shared" si="4"/>
        <v>-1.1509563850281703E-2</v>
      </c>
      <c r="L11" s="218">
        <f>'Residential Detail'!$N$301</f>
        <v>104.50804018961384</v>
      </c>
      <c r="M11" s="2">
        <f>'Residential Detail'!$P$301</f>
        <v>103.08179938961383</v>
      </c>
      <c r="N11" s="2">
        <f t="shared" si="5"/>
        <v>-1.4262408000000022</v>
      </c>
      <c r="O11" s="211">
        <f t="shared" si="6"/>
        <v>-1.364718731125669E-2</v>
      </c>
      <c r="P11" s="73">
        <f>'Residential Detail'!$S$301</f>
        <v>108.51954018961383</v>
      </c>
      <c r="Q11" s="2">
        <f>'Residential Detail'!$U$301</f>
        <v>103.08179938961383</v>
      </c>
      <c r="R11" s="2">
        <f t="shared" si="7"/>
        <v>-5.4377408000000003</v>
      </c>
      <c r="S11" s="211">
        <f t="shared" si="8"/>
        <v>-5.01084025098038E-2</v>
      </c>
    </row>
    <row r="12" spans="1:19" s="157" customFormat="1" x14ac:dyDescent="0.25">
      <c r="A12" s="194">
        <f t="shared" si="0"/>
        <v>7</v>
      </c>
      <c r="B12" s="1" t="s">
        <v>122</v>
      </c>
      <c r="C12" s="30" t="s">
        <v>107</v>
      </c>
      <c r="D12" s="218">
        <f>'Residential Detail'!$D$364</f>
        <v>153.90824430338216</v>
      </c>
      <c r="E12" s="2">
        <f>'Residential Detail'!$F$364</f>
        <v>150.94373902338214</v>
      </c>
      <c r="F12" s="2">
        <f t="shared" si="1"/>
        <v>-2.9645052800000258</v>
      </c>
      <c r="G12" s="211">
        <f t="shared" si="2"/>
        <v>-1.9261510605997345E-2</v>
      </c>
      <c r="H12" s="218">
        <f>'Residential Detail'!$I$364</f>
        <v>153.90824430338216</v>
      </c>
      <c r="I12" s="2">
        <f>'Residential Detail'!$K$364</f>
        <v>150.94373902338214</v>
      </c>
      <c r="J12" s="2">
        <f t="shared" si="3"/>
        <v>-2.9645052800000258</v>
      </c>
      <c r="K12" s="211">
        <f t="shared" si="4"/>
        <v>-1.9261510605997345E-2</v>
      </c>
      <c r="L12" s="218">
        <f>'Residential Detail'!$N$364</f>
        <v>154.26984430338214</v>
      </c>
      <c r="M12" s="2">
        <f>'Residential Detail'!$P$364</f>
        <v>150.94373902338214</v>
      </c>
      <c r="N12" s="2">
        <f t="shared" si="5"/>
        <v>-3.3261052800000073</v>
      </c>
      <c r="O12" s="211">
        <f t="shared" si="6"/>
        <v>-2.1560307492493446E-2</v>
      </c>
      <c r="P12" s="73">
        <f>'Residential Detail'!$S$364</f>
        <v>160.68824430338213</v>
      </c>
      <c r="Q12" s="2">
        <f>'Residential Detail'!$U$364</f>
        <v>150.94373902338214</v>
      </c>
      <c r="R12" s="2">
        <f t="shared" si="7"/>
        <v>-9.7445052799999985</v>
      </c>
      <c r="S12" s="211">
        <f t="shared" si="8"/>
        <v>-6.0642303500449024E-2</v>
      </c>
    </row>
    <row r="13" spans="1:19" x14ac:dyDescent="0.25">
      <c r="A13" s="194">
        <f t="shared" si="0"/>
        <v>8</v>
      </c>
      <c r="B13" s="1" t="s">
        <v>123</v>
      </c>
      <c r="C13" s="30" t="s">
        <v>107</v>
      </c>
      <c r="D13" s="218">
        <f>'Residential Detail'!$D$427</f>
        <v>186.99238037922768</v>
      </c>
      <c r="E13" s="2">
        <f>'Residential Detail'!$F$427</f>
        <v>182.85169877922766</v>
      </c>
      <c r="F13" s="2">
        <f t="shared" si="1"/>
        <v>-4.1406816000000219</v>
      </c>
      <c r="G13" s="211">
        <f t="shared" si="2"/>
        <v>-2.2143584629505018E-2</v>
      </c>
      <c r="H13" s="218">
        <f>'Residential Detail'!$I$427</f>
        <v>186.99238037922768</v>
      </c>
      <c r="I13" s="2">
        <f>'Residential Detail'!$K$427</f>
        <v>182.85169877922766</v>
      </c>
      <c r="J13" s="2">
        <f t="shared" si="3"/>
        <v>-4.1406816000000219</v>
      </c>
      <c r="K13" s="211">
        <f t="shared" si="4"/>
        <v>-2.2143584629505018E-2</v>
      </c>
      <c r="L13" s="218">
        <f>'Residential Detail'!$N$427</f>
        <v>187.44438037922768</v>
      </c>
      <c r="M13" s="2">
        <f>'Residential Detail'!$P$427</f>
        <v>182.85169877922766</v>
      </c>
      <c r="N13" s="2">
        <f t="shared" si="5"/>
        <v>-4.5926816000000201</v>
      </c>
      <c r="O13" s="211">
        <f t="shared" si="6"/>
        <v>-2.4501569962824953E-2</v>
      </c>
      <c r="P13" s="73">
        <f>'Residential Detail'!$S$427</f>
        <v>195.46738037922768</v>
      </c>
      <c r="Q13" s="2">
        <f>'Residential Detail'!$U$427</f>
        <v>182.85169877922766</v>
      </c>
      <c r="R13" s="2">
        <f t="shared" si="7"/>
        <v>-12.615681600000016</v>
      </c>
      <c r="S13" s="211">
        <f t="shared" si="8"/>
        <v>-6.4541109496245572E-2</v>
      </c>
    </row>
    <row r="14" spans="1:19" x14ac:dyDescent="0.25">
      <c r="A14" s="194">
        <f t="shared" si="0"/>
        <v>9</v>
      </c>
      <c r="B14" s="1" t="s">
        <v>124</v>
      </c>
      <c r="C14" s="30" t="s">
        <v>107</v>
      </c>
      <c r="D14" s="218">
        <f>'Residential Detail'!$D$490</f>
        <v>352.41306075845529</v>
      </c>
      <c r="E14" s="2">
        <f>'Residential Detail'!$F$490</f>
        <v>342.39149755845534</v>
      </c>
      <c r="F14" s="2">
        <f t="shared" si="1"/>
        <v>-10.021563199999946</v>
      </c>
      <c r="G14" s="211">
        <f t="shared" si="2"/>
        <v>-2.8436980112007678E-2</v>
      </c>
      <c r="H14" s="218">
        <f>'Residential Detail'!$I$490</f>
        <v>352.41306075845529</v>
      </c>
      <c r="I14" s="2">
        <f>'Residential Detail'!$K$490</f>
        <v>342.39149755845534</v>
      </c>
      <c r="J14" s="2">
        <f t="shared" si="3"/>
        <v>-10.021563199999946</v>
      </c>
      <c r="K14" s="211">
        <f t="shared" si="4"/>
        <v>-2.8436980112007678E-2</v>
      </c>
      <c r="L14" s="218">
        <f>'Residential Detail'!$N$490</f>
        <v>353.31706075845534</v>
      </c>
      <c r="M14" s="2">
        <f>'Residential Detail'!$P$490</f>
        <v>342.39149755845534</v>
      </c>
      <c r="N14" s="2">
        <f t="shared" si="5"/>
        <v>-10.925563199999999</v>
      </c>
      <c r="O14" s="211">
        <f t="shared" si="6"/>
        <v>-3.0922829417142819E-2</v>
      </c>
      <c r="P14" s="73">
        <f>'Residential Detail'!$S$490</f>
        <v>369.36306075845528</v>
      </c>
      <c r="Q14" s="2">
        <f>'Residential Detail'!$U$490</f>
        <v>342.39149755845534</v>
      </c>
      <c r="R14" s="2">
        <f t="shared" si="7"/>
        <v>-26.971563199999935</v>
      </c>
      <c r="S14" s="211">
        <f t="shared" si="8"/>
        <v>-7.3021820711080723E-2</v>
      </c>
    </row>
    <row r="15" spans="1:19" x14ac:dyDescent="0.25">
      <c r="A15" s="220">
        <f>A14+1</f>
        <v>10</v>
      </c>
      <c r="B15" s="221" t="s">
        <v>167</v>
      </c>
      <c r="C15" s="238" t="s">
        <v>108</v>
      </c>
      <c r="D15" s="223">
        <f>'Residential Detail'!$D$59</f>
        <v>148.51871028442079</v>
      </c>
      <c r="E15" s="224">
        <f>'Residential Detail'!$F$59</f>
        <v>141.86499908442079</v>
      </c>
      <c r="F15" s="224">
        <f t="shared" ref="F15" si="9">E15-D15</f>
        <v>-6.6537112000000036</v>
      </c>
      <c r="G15" s="225">
        <f t="shared" ref="G15" si="10">F15/D15</f>
        <v>-4.480049138090287E-2</v>
      </c>
      <c r="H15" s="223">
        <f>'Residential Detail'!$I$59</f>
        <v>148.51871028442079</v>
      </c>
      <c r="I15" s="224">
        <f>'Residential Detail'!$K$59</f>
        <v>141.86499908442079</v>
      </c>
      <c r="J15" s="224">
        <f t="shared" ref="J15" si="11">I15-H15</f>
        <v>-6.6537112000000036</v>
      </c>
      <c r="K15" s="225">
        <f t="shared" ref="K15" si="12">J15/H15</f>
        <v>-4.480049138090287E-2</v>
      </c>
      <c r="L15" s="223">
        <f>'Residential Detail'!$N$59</f>
        <v>155.89196028442078</v>
      </c>
      <c r="M15" s="224">
        <f>'Residential Detail'!$P$59</f>
        <v>141.86499908442079</v>
      </c>
      <c r="N15" s="224">
        <f t="shared" ref="N15" si="13">M15-L15</f>
        <v>-14.026961199999988</v>
      </c>
      <c r="O15" s="225">
        <f t="shared" ref="O15" si="14">N15/L15</f>
        <v>-8.9978733825709589E-2</v>
      </c>
      <c r="P15" s="226">
        <f>'Residential Detail'!$S$59</f>
        <v>157.2479602844208</v>
      </c>
      <c r="Q15" s="224">
        <f>'Residential Detail'!$U$59</f>
        <v>141.86499908442079</v>
      </c>
      <c r="R15" s="224">
        <f t="shared" ref="R15" si="15">Q15-P15</f>
        <v>-15.382961200000011</v>
      </c>
      <c r="S15" s="225">
        <f t="shared" ref="S15" si="16">R15/P15</f>
        <v>-9.7826141414974296E-2</v>
      </c>
    </row>
    <row r="16" spans="1:19" x14ac:dyDescent="0.25">
      <c r="A16" s="194">
        <f t="shared" ref="A16:A22" si="17">A15+1</f>
        <v>11</v>
      </c>
      <c r="B16" s="1" t="s">
        <v>125</v>
      </c>
      <c r="C16" s="30" t="s">
        <v>108</v>
      </c>
      <c r="D16" s="218">
        <f>'Residential Detail'!$D$122</f>
        <v>44.422161851195746</v>
      </c>
      <c r="E16" s="2">
        <f>'Residential Detail'!$F$122</f>
        <v>44.651457835195743</v>
      </c>
      <c r="F16" s="2">
        <f t="shared" ref="F16:F22" si="18">E16-D16</f>
        <v>0.22929598399999662</v>
      </c>
      <c r="G16" s="211">
        <f t="shared" ref="G16:G22" si="19">F16/D16</f>
        <v>5.161747525212452E-3</v>
      </c>
      <c r="H16" s="218">
        <f>'Residential Detail'!$I$122</f>
        <v>44.422161851195746</v>
      </c>
      <c r="I16" s="2">
        <f>'Residential Detail'!$K$122</f>
        <v>44.651457835195743</v>
      </c>
      <c r="J16" s="2">
        <f t="shared" ref="J16:J22" si="20">I16-H16</f>
        <v>0.22929598399999662</v>
      </c>
      <c r="K16" s="211">
        <f t="shared" ref="K16:K22" si="21">J16/H16</f>
        <v>5.161747525212452E-3</v>
      </c>
      <c r="L16" s="218">
        <f>'Residential Detail'!$N$122</f>
        <v>44.483181851195745</v>
      </c>
      <c r="M16" s="2">
        <f>'Residential Detail'!$P$122</f>
        <v>44.651457835195743</v>
      </c>
      <c r="N16" s="2">
        <f t="shared" ref="N16:N22" si="22">M16-L16</f>
        <v>0.16827598399999744</v>
      </c>
      <c r="O16" s="211">
        <f t="shared" ref="O16:O22" si="23">N16/L16</f>
        <v>3.7829124850580812E-3</v>
      </c>
      <c r="P16" s="73">
        <f>'Residential Detail'!$S$122</f>
        <v>45.99342685119575</v>
      </c>
      <c r="Q16" s="2">
        <f>'Residential Detail'!$U$122</f>
        <v>44.651457835195743</v>
      </c>
      <c r="R16" s="2">
        <f t="shared" ref="R16:R22" si="24">Q16-P16</f>
        <v>-1.3419690160000073</v>
      </c>
      <c r="S16" s="211">
        <f t="shared" ref="S16:S22" si="25">R16/P16</f>
        <v>-2.9177408770643024E-2</v>
      </c>
    </row>
    <row r="17" spans="1:19" x14ac:dyDescent="0.25">
      <c r="A17" s="194">
        <f t="shared" si="17"/>
        <v>12</v>
      </c>
      <c r="B17" s="1" t="s">
        <v>119</v>
      </c>
      <c r="C17" s="30" t="s">
        <v>108</v>
      </c>
      <c r="D17" s="218">
        <f>'Residential Detail'!$D$185</f>
        <v>38.497968037922767</v>
      </c>
      <c r="E17" s="2">
        <f>'Residential Detail'!$F$185</f>
        <v>39.118979877922762</v>
      </c>
      <c r="F17" s="2">
        <f t="shared" si="18"/>
        <v>0.62101183999999421</v>
      </c>
      <c r="G17" s="211">
        <f t="shared" si="19"/>
        <v>1.6131029029590883E-2</v>
      </c>
      <c r="H17" s="218">
        <f>'Residential Detail'!$I$185</f>
        <v>38.497968037922767</v>
      </c>
      <c r="I17" s="2">
        <f>'Residential Detail'!$K$185</f>
        <v>39.118979877922762</v>
      </c>
      <c r="J17" s="2">
        <f t="shared" si="20"/>
        <v>0.62101183999999421</v>
      </c>
      <c r="K17" s="211">
        <f t="shared" si="21"/>
        <v>1.6131029029590883E-2</v>
      </c>
      <c r="L17" s="218">
        <f>'Residential Detail'!$N$185</f>
        <v>38.543168037922769</v>
      </c>
      <c r="M17" s="2">
        <f>'Residential Detail'!$P$185</f>
        <v>39.118979877922762</v>
      </c>
      <c r="N17" s="2">
        <f t="shared" si="22"/>
        <v>0.57581183999999297</v>
      </c>
      <c r="O17" s="211">
        <f t="shared" si="23"/>
        <v>1.4939400918820412E-2</v>
      </c>
      <c r="P17" s="73">
        <f>'Residential Detail'!$S$185</f>
        <v>39.661868037922758</v>
      </c>
      <c r="Q17" s="2">
        <f>'Residential Detail'!$U$185</f>
        <v>39.118979877922762</v>
      </c>
      <c r="R17" s="2">
        <f t="shared" si="24"/>
        <v>-0.54288815999999684</v>
      </c>
      <c r="S17" s="211">
        <f t="shared" si="25"/>
        <v>-1.3687912013647805E-2</v>
      </c>
    </row>
    <row r="18" spans="1:19" x14ac:dyDescent="0.25">
      <c r="A18" s="194">
        <f t="shared" si="17"/>
        <v>13</v>
      </c>
      <c r="B18" s="1" t="s">
        <v>120</v>
      </c>
      <c r="C18" s="30" t="s">
        <v>108</v>
      </c>
      <c r="D18" s="218">
        <f>'Residential Detail'!$D$248</f>
        <v>63.887370094806926</v>
      </c>
      <c r="E18" s="2">
        <f>'Residential Detail'!$F$248</f>
        <v>62.829599694806909</v>
      </c>
      <c r="F18" s="2">
        <f t="shared" si="18"/>
        <v>-1.0577704000000168</v>
      </c>
      <c r="G18" s="211">
        <f t="shared" si="19"/>
        <v>-1.6556799856220682E-2</v>
      </c>
      <c r="H18" s="218">
        <f>'Residential Detail'!$I$248</f>
        <v>63.887370094806926</v>
      </c>
      <c r="I18" s="2">
        <f>'Residential Detail'!$K$248</f>
        <v>62.829599694806909</v>
      </c>
      <c r="J18" s="2">
        <f t="shared" si="20"/>
        <v>-1.0577704000000168</v>
      </c>
      <c r="K18" s="211">
        <f t="shared" si="21"/>
        <v>-1.6556799856220682E-2</v>
      </c>
      <c r="L18" s="218">
        <f>'Residential Detail'!$N$248</f>
        <v>64.000370094806911</v>
      </c>
      <c r="M18" s="2">
        <f>'Residential Detail'!$P$248</f>
        <v>62.829599694806909</v>
      </c>
      <c r="N18" s="2">
        <f t="shared" si="22"/>
        <v>-1.1707704000000021</v>
      </c>
      <c r="O18" s="211">
        <f t="shared" si="23"/>
        <v>-1.829318171544449E-2</v>
      </c>
      <c r="P18" s="73">
        <f>'Residential Detail'!$S$248</f>
        <v>66.797120094806914</v>
      </c>
      <c r="Q18" s="2">
        <f>'Residential Detail'!$U$248</f>
        <v>62.829599694806909</v>
      </c>
      <c r="R18" s="2">
        <f t="shared" si="24"/>
        <v>-3.9675204000000051</v>
      </c>
      <c r="S18" s="211">
        <f t="shared" si="25"/>
        <v>-5.9396578690350706E-2</v>
      </c>
    </row>
    <row r="19" spans="1:19" x14ac:dyDescent="0.25">
      <c r="A19" s="194">
        <f t="shared" si="17"/>
        <v>14</v>
      </c>
      <c r="B19" s="1" t="s">
        <v>121</v>
      </c>
      <c r="C19" s="30" t="s">
        <v>108</v>
      </c>
      <c r="D19" s="218">
        <f>'Residential Detail'!$D$311</f>
        <v>106.20304018961384</v>
      </c>
      <c r="E19" s="2">
        <f>'Residential Detail'!$F$311</f>
        <v>102.34729938961382</v>
      </c>
      <c r="F19" s="2">
        <f t="shared" si="18"/>
        <v>-3.8557408000000208</v>
      </c>
      <c r="G19" s="211">
        <f t="shared" si="19"/>
        <v>-3.6305371231520486E-2</v>
      </c>
      <c r="H19" s="218">
        <f>'Residential Detail'!$I$311</f>
        <v>106.20304018961384</v>
      </c>
      <c r="I19" s="2">
        <f>'Residential Detail'!$K$311</f>
        <v>102.34729938961382</v>
      </c>
      <c r="J19" s="2">
        <f t="shared" si="20"/>
        <v>-3.8557408000000208</v>
      </c>
      <c r="K19" s="211">
        <f t="shared" si="21"/>
        <v>-3.6305371231520486E-2</v>
      </c>
      <c r="L19" s="218">
        <f>'Residential Detail'!$N$311</f>
        <v>106.42904018961384</v>
      </c>
      <c r="M19" s="2">
        <f>'Residential Detail'!$P$311</f>
        <v>102.34729938961382</v>
      </c>
      <c r="N19" s="2">
        <f t="shared" si="22"/>
        <v>-4.0817408000000199</v>
      </c>
      <c r="O19" s="211">
        <f t="shared" si="23"/>
        <v>-3.8351758060845009E-2</v>
      </c>
      <c r="P19" s="73">
        <f>'Residential Detail'!$S$311</f>
        <v>112.02254018961384</v>
      </c>
      <c r="Q19" s="2">
        <f>'Residential Detail'!$U$311</f>
        <v>102.34729938961382</v>
      </c>
      <c r="R19" s="2">
        <f t="shared" si="24"/>
        <v>-9.6752408000000116</v>
      </c>
      <c r="S19" s="211">
        <f t="shared" si="25"/>
        <v>-8.6368696724992242E-2</v>
      </c>
    </row>
    <row r="20" spans="1:19" x14ac:dyDescent="0.25">
      <c r="A20" s="194">
        <f t="shared" si="17"/>
        <v>15</v>
      </c>
      <c r="B20" s="1" t="s">
        <v>122</v>
      </c>
      <c r="C20" s="30" t="s">
        <v>108</v>
      </c>
      <c r="D20" s="218">
        <f>'Residential Detail'!$D$374</f>
        <v>156.98184430338216</v>
      </c>
      <c r="E20" s="2">
        <f>'Residential Detail'!$F$374</f>
        <v>149.76853902338215</v>
      </c>
      <c r="F20" s="2">
        <f t="shared" si="18"/>
        <v>-7.2133052800000144</v>
      </c>
      <c r="G20" s="211">
        <f t="shared" si="19"/>
        <v>-4.5949933331523515E-2</v>
      </c>
      <c r="H20" s="218">
        <f>'Residential Detail'!$I$374</f>
        <v>156.98184430338216</v>
      </c>
      <c r="I20" s="2">
        <f>'Residential Detail'!$K$374</f>
        <v>149.76853902338215</v>
      </c>
      <c r="J20" s="2">
        <f t="shared" si="20"/>
        <v>-7.2133052800000144</v>
      </c>
      <c r="K20" s="211">
        <f t="shared" si="21"/>
        <v>-4.5949933331523515E-2</v>
      </c>
      <c r="L20" s="218">
        <f>'Residential Detail'!$N$374</f>
        <v>157.34344430338214</v>
      </c>
      <c r="M20" s="2">
        <f>'Residential Detail'!$P$374</f>
        <v>149.76853902338215</v>
      </c>
      <c r="N20" s="2">
        <f t="shared" si="22"/>
        <v>-7.5749052799999959</v>
      </c>
      <c r="O20" s="211">
        <f t="shared" si="23"/>
        <v>-4.8142490546949156E-2</v>
      </c>
      <c r="P20" s="73">
        <f>'Residential Detail'!$S$374</f>
        <v>166.29304430338215</v>
      </c>
      <c r="Q20" s="2">
        <f>'Residential Detail'!$U$374</f>
        <v>149.76853902338215</v>
      </c>
      <c r="R20" s="2">
        <f t="shared" si="24"/>
        <v>-16.52450528</v>
      </c>
      <c r="S20" s="211">
        <f t="shared" si="25"/>
        <v>-9.9369792339918786E-2</v>
      </c>
    </row>
    <row r="21" spans="1:19" x14ac:dyDescent="0.25">
      <c r="A21" s="194">
        <f t="shared" si="17"/>
        <v>16</v>
      </c>
      <c r="B21" s="1" t="s">
        <v>123</v>
      </c>
      <c r="C21" s="30" t="s">
        <v>108</v>
      </c>
      <c r="D21" s="218">
        <f>'Residential Detail'!$D$437</f>
        <v>190.83438037922767</v>
      </c>
      <c r="E21" s="2">
        <f>'Residential Detail'!$F$437</f>
        <v>181.38269877922767</v>
      </c>
      <c r="F21" s="2">
        <f t="shared" si="18"/>
        <v>-9.4516816000000006</v>
      </c>
      <c r="G21" s="211">
        <f t="shared" si="19"/>
        <v>-4.9528190786259481E-2</v>
      </c>
      <c r="H21" s="218">
        <f>'Residential Detail'!$I$437</f>
        <v>190.83438037922767</v>
      </c>
      <c r="I21" s="2">
        <f>'Residential Detail'!$K$437</f>
        <v>181.38269877922767</v>
      </c>
      <c r="J21" s="2">
        <f t="shared" si="20"/>
        <v>-9.4516816000000006</v>
      </c>
      <c r="K21" s="211">
        <f t="shared" si="21"/>
        <v>-4.9528190786259481E-2</v>
      </c>
      <c r="L21" s="218">
        <f>'Residential Detail'!$N$437</f>
        <v>191.28638037922769</v>
      </c>
      <c r="M21" s="2">
        <f>'Residential Detail'!$P$437</f>
        <v>181.38269877922767</v>
      </c>
      <c r="N21" s="2">
        <f t="shared" si="22"/>
        <v>-9.9036816000000272</v>
      </c>
      <c r="O21" s="211">
        <f t="shared" si="23"/>
        <v>-5.1774107390007859E-2</v>
      </c>
      <c r="P21" s="73">
        <f>'Residential Detail'!$S$437</f>
        <v>202.47338037922765</v>
      </c>
      <c r="Q21" s="2">
        <f>'Residential Detail'!$U$437</f>
        <v>181.38269877922767</v>
      </c>
      <c r="R21" s="2">
        <f t="shared" si="24"/>
        <v>-21.090681599999982</v>
      </c>
      <c r="S21" s="211">
        <f t="shared" si="25"/>
        <v>-0.10416520710276904</v>
      </c>
    </row>
    <row r="22" spans="1:19" x14ac:dyDescent="0.25">
      <c r="A22" s="196">
        <f t="shared" si="17"/>
        <v>17</v>
      </c>
      <c r="B22" s="177" t="s">
        <v>124</v>
      </c>
      <c r="C22" s="239" t="s">
        <v>108</v>
      </c>
      <c r="D22" s="219">
        <f>'Residential Detail'!$D$500</f>
        <v>360.09706075845531</v>
      </c>
      <c r="E22" s="179">
        <f>'Residential Detail'!$F$500</f>
        <v>339.4534975584553</v>
      </c>
      <c r="F22" s="179">
        <f t="shared" si="18"/>
        <v>-20.643563200000017</v>
      </c>
      <c r="G22" s="191">
        <f t="shared" si="19"/>
        <v>-5.7327774785274455E-2</v>
      </c>
      <c r="H22" s="219">
        <f>'Residential Detail'!$I$500</f>
        <v>360.09706075845531</v>
      </c>
      <c r="I22" s="179">
        <f>'Residential Detail'!$K$500</f>
        <v>339.4534975584553</v>
      </c>
      <c r="J22" s="179">
        <f t="shared" si="20"/>
        <v>-20.643563200000017</v>
      </c>
      <c r="K22" s="191">
        <f t="shared" si="21"/>
        <v>-5.7327774785274455E-2</v>
      </c>
      <c r="L22" s="219">
        <f>'Residential Detail'!$N$500</f>
        <v>361.00106075845531</v>
      </c>
      <c r="M22" s="179">
        <f>'Residential Detail'!$P$500</f>
        <v>339.4534975584553</v>
      </c>
      <c r="N22" s="179">
        <f t="shared" si="22"/>
        <v>-21.547563200000013</v>
      </c>
      <c r="O22" s="191">
        <f t="shared" si="23"/>
        <v>-5.9688365332581171E-2</v>
      </c>
      <c r="P22" s="216">
        <f>'Residential Detail'!$S$500</f>
        <v>383.37506075845528</v>
      </c>
      <c r="Q22" s="179">
        <f>'Residential Detail'!$U$500</f>
        <v>339.4534975584553</v>
      </c>
      <c r="R22" s="179">
        <f t="shared" si="24"/>
        <v>-43.92156319999998</v>
      </c>
      <c r="S22" s="191">
        <f t="shared" si="25"/>
        <v>-0.11456552002393468</v>
      </c>
    </row>
  </sheetData>
  <mergeCells count="4">
    <mergeCell ref="D6:G6"/>
    <mergeCell ref="H6:K6"/>
    <mergeCell ref="L6:O6"/>
    <mergeCell ref="P6:S6"/>
  </mergeCells>
  <conditionalFormatting sqref="G7:G22 K7:K22 O7:O22 S7:S22">
    <cfRule type="cellIs" dxfId="1" priority="2" operator="greaterThan">
      <formula>0.1</formula>
    </cfRule>
  </conditionalFormatting>
  <pageMargins left="0.25" right="0.25" top="0.25" bottom="0.4" header="0.3" footer="0.3"/>
  <pageSetup scale="70" orientation="landscape" r:id="rId1"/>
  <headerFooter>
    <oddHeader>&amp;R&amp;8&amp;D &amp;T</oddHeader>
    <oddFooter>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507"/>
  <sheetViews>
    <sheetView zoomScale="110" zoomScaleNormal="110" workbookViewId="0">
      <pane xSplit="2" ySplit="6" topLeftCell="C487" activePane="bottomRight" state="frozen"/>
      <selection activeCell="D27" sqref="D27"/>
      <selection pane="topRight" activeCell="D27" sqref="D27"/>
      <selection pane="bottomLeft" activeCell="D27" sqref="D27"/>
      <selection pane="bottomRight" activeCell="B514" sqref="B514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33" t="s">
        <v>82</v>
      </c>
      <c r="B5" s="335" t="s">
        <v>0</v>
      </c>
      <c r="C5" s="331" t="s">
        <v>160</v>
      </c>
      <c r="D5" s="332"/>
      <c r="E5" s="329" t="s">
        <v>159</v>
      </c>
      <c r="F5" s="329"/>
      <c r="G5" s="330"/>
      <c r="H5" s="331" t="s">
        <v>161</v>
      </c>
      <c r="I5" s="332"/>
      <c r="J5" s="329" t="s">
        <v>159</v>
      </c>
      <c r="K5" s="329"/>
      <c r="L5" s="330"/>
      <c r="M5" s="331" t="s">
        <v>162</v>
      </c>
      <c r="N5" s="332"/>
      <c r="O5" s="329" t="s">
        <v>159</v>
      </c>
      <c r="P5" s="329"/>
      <c r="Q5" s="330"/>
      <c r="R5" s="331" t="s">
        <v>163</v>
      </c>
      <c r="S5" s="332"/>
      <c r="T5" s="329" t="s">
        <v>159</v>
      </c>
      <c r="U5" s="329"/>
      <c r="V5" s="330"/>
    </row>
    <row r="6" spans="1:22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121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121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121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121" t="s">
        <v>78</v>
      </c>
    </row>
    <row r="7" spans="1:22" x14ac:dyDescent="0.25">
      <c r="A7" s="99">
        <v>1</v>
      </c>
      <c r="B7" s="48" t="s">
        <v>69</v>
      </c>
      <c r="C7" s="49"/>
      <c r="D7" s="210">
        <v>750</v>
      </c>
      <c r="E7" s="66"/>
      <c r="F7" s="1">
        <f>D7</f>
        <v>750</v>
      </c>
      <c r="G7" s="48"/>
      <c r="H7" s="49"/>
      <c r="I7" s="30">
        <f>D7</f>
        <v>750</v>
      </c>
      <c r="J7" s="66"/>
      <c r="K7" s="1">
        <f>I7</f>
        <v>750</v>
      </c>
      <c r="L7" s="48"/>
      <c r="M7" s="49"/>
      <c r="N7" s="30">
        <f>D7</f>
        <v>750</v>
      </c>
      <c r="O7" s="66"/>
      <c r="P7" s="1">
        <f>N7</f>
        <v>750</v>
      </c>
      <c r="Q7" s="48"/>
      <c r="R7" s="49"/>
      <c r="S7" s="30">
        <f>D7</f>
        <v>750</v>
      </c>
      <c r="T7" s="66"/>
      <c r="U7" s="1">
        <f>S7</f>
        <v>750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30">
        <v>0</v>
      </c>
      <c r="E8" s="66"/>
      <c r="F8" s="1">
        <f>D8</f>
        <v>0</v>
      </c>
      <c r="G8" s="48"/>
      <c r="H8" s="49"/>
      <c r="I8" s="30">
        <v>0</v>
      </c>
      <c r="J8" s="66"/>
      <c r="K8" s="1">
        <f>I8</f>
        <v>0</v>
      </c>
      <c r="L8" s="48"/>
      <c r="M8" s="49"/>
      <c r="N8" s="30">
        <v>0</v>
      </c>
      <c r="O8" s="66"/>
      <c r="P8" s="1">
        <f>N8</f>
        <v>0</v>
      </c>
      <c r="Q8" s="48"/>
      <c r="R8" s="49"/>
      <c r="S8" s="30">
        <v>0</v>
      </c>
      <c r="T8" s="66"/>
      <c r="U8" s="1">
        <f>S8</f>
        <v>0</v>
      </c>
      <c r="V8" s="48"/>
    </row>
    <row r="9" spans="1:22" x14ac:dyDescent="0.25">
      <c r="A9" s="99">
        <f t="shared" ref="A9:A60" si="0">A8+1</f>
        <v>3</v>
      </c>
      <c r="B9" s="48" t="s">
        <v>19</v>
      </c>
      <c r="C9" s="49"/>
      <c r="D9" s="30">
        <f>EPI_LOSS</f>
        <v>1.0431999999999999</v>
      </c>
      <c r="E9" s="66"/>
      <c r="F9" s="1">
        <f>EPI_LOSS</f>
        <v>1.0431999999999999</v>
      </c>
      <c r="G9" s="48"/>
      <c r="H9" s="49"/>
      <c r="I9" s="30">
        <f>EPI_LOSS</f>
        <v>1.0431999999999999</v>
      </c>
      <c r="J9" s="66"/>
      <c r="K9" s="1">
        <f>EPI_LOSS</f>
        <v>1.0431999999999999</v>
      </c>
      <c r="L9" s="48"/>
      <c r="M9" s="49"/>
      <c r="N9" s="30">
        <f>EPI_LOSS</f>
        <v>1.0431999999999999</v>
      </c>
      <c r="O9" s="66"/>
      <c r="P9" s="1">
        <f>EPI_LOSS</f>
        <v>1.0431999999999999</v>
      </c>
      <c r="Q9" s="48"/>
      <c r="R9" s="49"/>
      <c r="S9" s="42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30">
        <f>D7*D9</f>
        <v>782.4</v>
      </c>
      <c r="E10" s="66"/>
      <c r="F10" s="1">
        <f>F7*F9</f>
        <v>782.4</v>
      </c>
      <c r="G10" s="48"/>
      <c r="H10" s="49"/>
      <c r="I10" s="30">
        <f>I7*I9</f>
        <v>782.4</v>
      </c>
      <c r="J10" s="66"/>
      <c r="K10" s="1">
        <f>K7*K9</f>
        <v>782.4</v>
      </c>
      <c r="L10" s="48"/>
      <c r="M10" s="49"/>
      <c r="N10" s="30">
        <f>N7*N9</f>
        <v>782.4</v>
      </c>
      <c r="O10" s="66"/>
      <c r="P10" s="1">
        <f>P7*P9</f>
        <v>782.4</v>
      </c>
      <c r="Q10" s="48"/>
      <c r="R10" s="49"/>
      <c r="S10" s="30">
        <f>S7*S9</f>
        <v>782.4</v>
      </c>
      <c r="T10" s="66"/>
      <c r="U10" s="1">
        <f>U7*U9</f>
        <v>782.4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42.399467376830899</v>
      </c>
      <c r="E12" s="68">
        <f>'General Input'!$B$11</f>
        <v>8.6999999999999994E-2</v>
      </c>
      <c r="F12" s="2">
        <f>F7*E12*TOU_OFF</f>
        <v>42.399467376830899</v>
      </c>
      <c r="G12" s="48"/>
      <c r="H12" s="47">
        <f>'General Input'!$B$11</f>
        <v>8.6999999999999994E-2</v>
      </c>
      <c r="I12" s="32">
        <f>I7*H12*TOU_OFF</f>
        <v>42.399467376830899</v>
      </c>
      <c r="J12" s="68">
        <f>'General Input'!$B$11</f>
        <v>8.6999999999999994E-2</v>
      </c>
      <c r="K12" s="2">
        <f>K7*J12*TOU_OFF</f>
        <v>42.399467376830899</v>
      </c>
      <c r="L12" s="48"/>
      <c r="M12" s="47">
        <f>'General Input'!$B$11</f>
        <v>8.6999999999999994E-2</v>
      </c>
      <c r="N12" s="32">
        <f>N7*M12*TOU_OFF</f>
        <v>42.399467376830899</v>
      </c>
      <c r="O12" s="68">
        <f>'General Input'!$B$11</f>
        <v>8.6999999999999994E-2</v>
      </c>
      <c r="P12" s="2">
        <f>P7*O12*TOU_OFF</f>
        <v>42.399467376830899</v>
      </c>
      <c r="Q12" s="48"/>
      <c r="R12" s="47">
        <f>'General Input'!$B$11</f>
        <v>8.6999999999999994E-2</v>
      </c>
      <c r="S12" s="32">
        <f>S7*R12*TOU_OFF</f>
        <v>42.399467376830899</v>
      </c>
      <c r="T12" s="68">
        <f>'General Input'!$B$11</f>
        <v>8.6999999999999994E-2</v>
      </c>
      <c r="U12" s="2">
        <f>U7*T12*TOU_OFF</f>
        <v>42.399467376830899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16.873501997336884</v>
      </c>
      <c r="E13" s="68">
        <f>'General Input'!$B$12</f>
        <v>0.13200000000000001</v>
      </c>
      <c r="F13" s="2">
        <f>F7*E13*TOU_MID</f>
        <v>16.873501997336884</v>
      </c>
      <c r="G13" s="48"/>
      <c r="H13" s="47">
        <f>'General Input'!$B$12</f>
        <v>0.13200000000000001</v>
      </c>
      <c r="I13" s="32">
        <f>I7*H13*TOU_MID</f>
        <v>16.873501997336884</v>
      </c>
      <c r="J13" s="68">
        <f>'General Input'!$B$12</f>
        <v>0.13200000000000001</v>
      </c>
      <c r="K13" s="2">
        <f>K7*J13*TOU_MID</f>
        <v>16.873501997336884</v>
      </c>
      <c r="L13" s="48"/>
      <c r="M13" s="47">
        <f>'General Input'!$B$12</f>
        <v>0.13200000000000001</v>
      </c>
      <c r="N13" s="32">
        <f>N7*M13*TOU_MID</f>
        <v>16.873501997336884</v>
      </c>
      <c r="O13" s="68">
        <f>'General Input'!$B$12</f>
        <v>0.13200000000000001</v>
      </c>
      <c r="P13" s="2">
        <f>P7*O13*TOU_MID</f>
        <v>16.873501997336884</v>
      </c>
      <c r="Q13" s="48"/>
      <c r="R13" s="47">
        <f>'General Input'!$B$12</f>
        <v>0.13200000000000001</v>
      </c>
      <c r="S13" s="32">
        <f>S7*R13*TOU_MID</f>
        <v>16.873501997336884</v>
      </c>
      <c r="T13" s="68">
        <f>'General Input'!$B$12</f>
        <v>0.13200000000000001</v>
      </c>
      <c r="U13" s="2">
        <f>U7*T13*TOU_MID</f>
        <v>16.873501997336884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24.267643142476697</v>
      </c>
      <c r="E14" s="69">
        <f>'General Input'!$B$13</f>
        <v>0.18</v>
      </c>
      <c r="F14" s="40">
        <f>F7*E14*TOU_ON</f>
        <v>24.267643142476697</v>
      </c>
      <c r="G14" s="85"/>
      <c r="H14" s="84">
        <f>'General Input'!$B$13</f>
        <v>0.18</v>
      </c>
      <c r="I14" s="39">
        <f>I7*H14*TOU_ON</f>
        <v>24.267643142476697</v>
      </c>
      <c r="J14" s="69">
        <f>'General Input'!$B$13</f>
        <v>0.18</v>
      </c>
      <c r="K14" s="40">
        <f>K7*J14*TOU_ON</f>
        <v>24.267643142476697</v>
      </c>
      <c r="L14" s="85"/>
      <c r="M14" s="84">
        <f>'General Input'!$B$13</f>
        <v>0.18</v>
      </c>
      <c r="N14" s="39">
        <f>N7*M14*TOU_ON</f>
        <v>24.267643142476697</v>
      </c>
      <c r="O14" s="69">
        <f>'General Input'!$B$13</f>
        <v>0.18</v>
      </c>
      <c r="P14" s="40">
        <f>P7*O14*TOU_ON</f>
        <v>24.267643142476697</v>
      </c>
      <c r="Q14" s="85"/>
      <c r="R14" s="84">
        <f>'General Input'!$B$13</f>
        <v>0.18</v>
      </c>
      <c r="S14" s="39">
        <f>S7*R14*TOU_ON</f>
        <v>24.267643142476697</v>
      </c>
      <c r="T14" s="69">
        <f>'General Input'!$B$13</f>
        <v>0.18</v>
      </c>
      <c r="U14" s="40">
        <f>U7*T14*TOU_ON</f>
        <v>24.267643142476697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83.540612516644487</v>
      </c>
      <c r="E15" s="70"/>
      <c r="F15" s="55">
        <f>SUM(F12:F14)</f>
        <v>83.540612516644487</v>
      </c>
      <c r="G15" s="87">
        <f>D15-F15</f>
        <v>0</v>
      </c>
      <c r="H15" s="86"/>
      <c r="I15" s="56">
        <f>SUM(I12:I14)</f>
        <v>83.540612516644487</v>
      </c>
      <c r="J15" s="70"/>
      <c r="K15" s="55">
        <f>SUM(K12:K14)</f>
        <v>83.540612516644487</v>
      </c>
      <c r="L15" s="87">
        <f>I15-K15</f>
        <v>0</v>
      </c>
      <c r="M15" s="86"/>
      <c r="N15" s="56">
        <f>SUM(N12:N14)</f>
        <v>83.540612516644487</v>
      </c>
      <c r="O15" s="70"/>
      <c r="P15" s="55">
        <f>SUM(P12:P14)</f>
        <v>83.540612516644487</v>
      </c>
      <c r="Q15" s="87">
        <f>N15-P15</f>
        <v>0</v>
      </c>
      <c r="R15" s="86"/>
      <c r="S15" s="56">
        <f>SUM(S12:S14)</f>
        <v>83.540612516644487</v>
      </c>
      <c r="T15" s="70"/>
      <c r="U15" s="55">
        <f>SUM(U12:U14)</f>
        <v>83.540612516644487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Rates!$B$3</f>
        <v>18.98</v>
      </c>
      <c r="D18" s="294">
        <f>C18</f>
        <v>18.98</v>
      </c>
      <c r="E18" s="73">
        <f>Rates!$J$3</f>
        <v>20.99</v>
      </c>
      <c r="F18" s="2">
        <f>E18</f>
        <v>20.99</v>
      </c>
      <c r="G18" s="48"/>
      <c r="H18" s="35">
        <f>Rates!$B$3</f>
        <v>18.98</v>
      </c>
      <c r="I18" s="294">
        <f>H18</f>
        <v>18.98</v>
      </c>
      <c r="J18" s="73">
        <f>Rates!$J$3</f>
        <v>20.99</v>
      </c>
      <c r="K18" s="2">
        <f>J18</f>
        <v>20.99</v>
      </c>
      <c r="L18" s="48"/>
      <c r="M18" s="35">
        <f>Rates!$B$3</f>
        <v>18.98</v>
      </c>
      <c r="N18" s="294">
        <f>M18</f>
        <v>18.98</v>
      </c>
      <c r="O18" s="73">
        <f>Rates!$J$3</f>
        <v>20.99</v>
      </c>
      <c r="P18" s="2">
        <f>O18</f>
        <v>20.99</v>
      </c>
      <c r="Q18" s="48"/>
      <c r="R18" s="35">
        <f>Rates!$B$3</f>
        <v>18.98</v>
      </c>
      <c r="S18" s="294">
        <f>R18</f>
        <v>18.98</v>
      </c>
      <c r="T18" s="73">
        <f>Rates!$J$3</f>
        <v>20.99</v>
      </c>
      <c r="U18" s="2">
        <f>T18</f>
        <v>20.99</v>
      </c>
      <c r="V18" s="48"/>
    </row>
    <row r="19" spans="1:22" x14ac:dyDescent="0.25">
      <c r="A19" s="99">
        <f>A18+1</f>
        <v>13</v>
      </c>
      <c r="B19" s="48" t="s">
        <v>140</v>
      </c>
      <c r="C19" s="35">
        <f>Rates!$B$4</f>
        <v>0.22</v>
      </c>
      <c r="D19" s="294">
        <f t="shared" ref="D19:D20" si="1">C19</f>
        <v>0.22</v>
      </c>
      <c r="E19" s="73">
        <f>Rates!$J$4</f>
        <v>0</v>
      </c>
      <c r="F19" s="2">
        <f t="shared" ref="F19:F20" si="2">E19</f>
        <v>0</v>
      </c>
      <c r="G19" s="48"/>
      <c r="H19" s="35">
        <f>Rates!$B$4</f>
        <v>0.22</v>
      </c>
      <c r="I19" s="294">
        <f t="shared" ref="I19:I20" si="3">H19</f>
        <v>0.22</v>
      </c>
      <c r="J19" s="73">
        <f>Rates!$J$4</f>
        <v>0</v>
      </c>
      <c r="K19" s="2">
        <f t="shared" ref="K19:K20" si="4">J19</f>
        <v>0</v>
      </c>
      <c r="L19" s="48"/>
      <c r="M19" s="35">
        <f>Rates!$B$4</f>
        <v>0.22</v>
      </c>
      <c r="N19" s="294">
        <f t="shared" ref="N19:N20" si="5">M19</f>
        <v>0.22</v>
      </c>
      <c r="O19" s="73">
        <f>Rates!$J$4</f>
        <v>0</v>
      </c>
      <c r="P19" s="2">
        <f t="shared" ref="P19:P20" si="6">O19</f>
        <v>0</v>
      </c>
      <c r="Q19" s="48"/>
      <c r="R19" s="35">
        <f>Rates!$B$4</f>
        <v>0.22</v>
      </c>
      <c r="S19" s="294">
        <f t="shared" ref="S19:S20" si="7">R19</f>
        <v>0.22</v>
      </c>
      <c r="T19" s="73">
        <f>Rates!$J$4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Rates!$B$5</f>
        <v>0.79</v>
      </c>
      <c r="D20" s="294">
        <f t="shared" si="1"/>
        <v>0.79</v>
      </c>
      <c r="E20" s="73">
        <f>Rates!$J$5</f>
        <v>0.79</v>
      </c>
      <c r="F20" s="2">
        <f t="shared" si="2"/>
        <v>0.79</v>
      </c>
      <c r="G20" s="48"/>
      <c r="H20" s="35">
        <f>Rates!$B$5</f>
        <v>0.79</v>
      </c>
      <c r="I20" s="294">
        <f t="shared" si="3"/>
        <v>0.79</v>
      </c>
      <c r="J20" s="73">
        <f>Rates!$J$5</f>
        <v>0.79</v>
      </c>
      <c r="K20" s="2">
        <f t="shared" si="4"/>
        <v>0.79</v>
      </c>
      <c r="L20" s="48"/>
      <c r="M20" s="35">
        <f>Rates!$B$5</f>
        <v>0.79</v>
      </c>
      <c r="N20" s="294">
        <f t="shared" si="5"/>
        <v>0.79</v>
      </c>
      <c r="O20" s="73">
        <f>Rates!$J$5</f>
        <v>0.79</v>
      </c>
      <c r="P20" s="2">
        <f t="shared" si="6"/>
        <v>0.79</v>
      </c>
      <c r="Q20" s="48"/>
      <c r="R20" s="35">
        <f>Rates!$B$5</f>
        <v>0.79</v>
      </c>
      <c r="S20" s="294">
        <f t="shared" si="7"/>
        <v>0.79</v>
      </c>
      <c r="T20" s="73">
        <f>Rates!$J$5</f>
        <v>0.79</v>
      </c>
      <c r="U20" s="2">
        <f t="shared" si="8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294">
        <f>(D10-D7)*C21</f>
        <v>3.6089544607190391</v>
      </c>
      <c r="E21" s="74">
        <f>F15/F7</f>
        <v>0.11138748335552598</v>
      </c>
      <c r="F21" s="2">
        <f>(F10-F7)*E21</f>
        <v>3.6089544607190391</v>
      </c>
      <c r="G21" s="48"/>
      <c r="H21" s="37">
        <f>I15/I7</f>
        <v>0.11138748335552598</v>
      </c>
      <c r="I21" s="294">
        <f>(I10-I7)*H21</f>
        <v>3.6089544607190391</v>
      </c>
      <c r="J21" s="74">
        <f>K15/K7</f>
        <v>0.11138748335552598</v>
      </c>
      <c r="K21" s="2">
        <f>(K10-K7)*J21</f>
        <v>3.6089544607190391</v>
      </c>
      <c r="L21" s="48"/>
      <c r="M21" s="37">
        <f>N15/N7</f>
        <v>0.11138748335552598</v>
      </c>
      <c r="N21" s="294">
        <f>(N10-N7)*M21</f>
        <v>3.6089544607190391</v>
      </c>
      <c r="O21" s="74">
        <f>P15/P7</f>
        <v>0.11138748335552598</v>
      </c>
      <c r="P21" s="2">
        <f>(P10-P7)*O21</f>
        <v>3.6089544607190391</v>
      </c>
      <c r="Q21" s="48"/>
      <c r="R21" s="37">
        <f>S15/S7</f>
        <v>0.11138748335552598</v>
      </c>
      <c r="S21" s="294">
        <f>(S10-S7)*R21</f>
        <v>3.6089544607190391</v>
      </c>
      <c r="T21" s="74">
        <f>U15/U7</f>
        <v>0.11138748335552598</v>
      </c>
      <c r="U21" s="2">
        <f>(U10-U7)*T21</f>
        <v>3.6089544607190391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Rates!$B$7</f>
        <v>7.7000000000000002E-3</v>
      </c>
      <c r="D22" s="294">
        <f>C22*D7</f>
        <v>5.7750000000000004</v>
      </c>
      <c r="E22" s="74">
        <f>Rates!$J$7</f>
        <v>5.1999999999999998E-3</v>
      </c>
      <c r="F22" s="2">
        <f>E22*F7</f>
        <v>3.9</v>
      </c>
      <c r="G22" s="48"/>
      <c r="H22" s="37">
        <f>Rates!$B$7</f>
        <v>7.7000000000000002E-3</v>
      </c>
      <c r="I22" s="294">
        <f>H22*I7</f>
        <v>5.7750000000000004</v>
      </c>
      <c r="J22" s="74">
        <f>Rates!$J$7</f>
        <v>5.1999999999999998E-3</v>
      </c>
      <c r="K22" s="2">
        <f>J22*K7</f>
        <v>3.9</v>
      </c>
      <c r="L22" s="48"/>
      <c r="M22" s="37">
        <f>Rates!$B$7</f>
        <v>7.7000000000000002E-3</v>
      </c>
      <c r="N22" s="294">
        <f>M22*N7</f>
        <v>5.7750000000000004</v>
      </c>
      <c r="O22" s="74">
        <f>Rates!$J$7</f>
        <v>5.1999999999999998E-3</v>
      </c>
      <c r="P22" s="2">
        <f>O22*P7</f>
        <v>3.9</v>
      </c>
      <c r="Q22" s="48"/>
      <c r="R22" s="37">
        <f>Rates!$B$7</f>
        <v>7.7000000000000002E-3</v>
      </c>
      <c r="S22" s="294">
        <f>R22*S7</f>
        <v>5.7750000000000004</v>
      </c>
      <c r="T22" s="74">
        <f>Rates!$J$7</f>
        <v>5.1999999999999998E-3</v>
      </c>
      <c r="U22" s="2">
        <f>T22*U7</f>
        <v>3.9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Rates!$B$8</f>
        <v>1.6999999999999999E-3</v>
      </c>
      <c r="D23" s="294">
        <f>C23*D7</f>
        <v>1.2749999999999999</v>
      </c>
      <c r="E23" s="74">
        <f>Rates!$J$8</f>
        <v>1.6999999999999999E-3</v>
      </c>
      <c r="F23" s="2">
        <f>E23*F7</f>
        <v>1.2749999999999999</v>
      </c>
      <c r="G23" s="48"/>
      <c r="H23" s="37">
        <f>Rates!$B$8</f>
        <v>1.6999999999999999E-3</v>
      </c>
      <c r="I23" s="294">
        <f>H23*I7</f>
        <v>1.2749999999999999</v>
      </c>
      <c r="J23" s="74">
        <f>Rates!$J$8</f>
        <v>1.6999999999999999E-3</v>
      </c>
      <c r="K23" s="2">
        <f>J23*K7</f>
        <v>1.2749999999999999</v>
      </c>
      <c r="L23" s="48"/>
      <c r="M23" s="37">
        <f>Rates!$B$8</f>
        <v>1.6999999999999999E-3</v>
      </c>
      <c r="N23" s="294">
        <f>M23*N7</f>
        <v>1.2749999999999999</v>
      </c>
      <c r="O23" s="74">
        <f>Rates!$J$8</f>
        <v>1.6999999999999999E-3</v>
      </c>
      <c r="P23" s="2">
        <f>O23*P7</f>
        <v>1.2749999999999999</v>
      </c>
      <c r="Q23" s="48"/>
      <c r="R23" s="37">
        <f>Rates!$B$8</f>
        <v>1.6999999999999999E-3</v>
      </c>
      <c r="S23" s="294">
        <f>R23*S7</f>
        <v>1.2749999999999999</v>
      </c>
      <c r="T23" s="74">
        <f>Rates!$J$8</f>
        <v>1.6999999999999999E-3</v>
      </c>
      <c r="U23" s="2">
        <f>T23*U7</f>
        <v>1.2749999999999999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Rates!$B$9</f>
        <v>2.0000000000000001E-4</v>
      </c>
      <c r="D24" s="294">
        <f>C24*D7</f>
        <v>0.15</v>
      </c>
      <c r="E24" s="74">
        <f>Rates!$J$9</f>
        <v>2.0000000000000001E-4</v>
      </c>
      <c r="F24" s="2">
        <f>E24*F7</f>
        <v>0.15</v>
      </c>
      <c r="G24" s="48"/>
      <c r="H24" s="37">
        <f>Rates!$B$9</f>
        <v>2.0000000000000001E-4</v>
      </c>
      <c r="I24" s="294">
        <f>H24*I7</f>
        <v>0.15</v>
      </c>
      <c r="J24" s="74">
        <f>Rates!$J$9</f>
        <v>2.0000000000000001E-4</v>
      </c>
      <c r="K24" s="2">
        <f>J24*K7</f>
        <v>0.15</v>
      </c>
      <c r="L24" s="48"/>
      <c r="M24" s="37">
        <f>Rates!$B$9</f>
        <v>2.0000000000000001E-4</v>
      </c>
      <c r="N24" s="294">
        <f>M24*N7</f>
        <v>0.15</v>
      </c>
      <c r="O24" s="74">
        <f>Rates!$J$9</f>
        <v>2.0000000000000001E-4</v>
      </c>
      <c r="P24" s="2">
        <f>O24*P7</f>
        <v>0.15</v>
      </c>
      <c r="Q24" s="48"/>
      <c r="R24" s="37">
        <f>Rates!$B$9</f>
        <v>2.0000000000000001E-4</v>
      </c>
      <c r="S24" s="294">
        <f>R24*S7</f>
        <v>0.15</v>
      </c>
      <c r="T24" s="74">
        <f>Rates!$J$9</f>
        <v>2.0000000000000001E-4</v>
      </c>
      <c r="U24" s="2">
        <f>T24*U7</f>
        <v>0.15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294">
        <f>C25*D7</f>
        <v>0</v>
      </c>
      <c r="E25" s="74">
        <v>0</v>
      </c>
      <c r="F25" s="2">
        <f>E25*F7</f>
        <v>0</v>
      </c>
      <c r="G25" s="48"/>
      <c r="H25" s="37">
        <v>0</v>
      </c>
      <c r="I25" s="294">
        <f>H25*I7</f>
        <v>0</v>
      </c>
      <c r="J25" s="74">
        <v>0</v>
      </c>
      <c r="K25" s="2">
        <f>J25*K7</f>
        <v>0</v>
      </c>
      <c r="L25" s="48"/>
      <c r="M25" s="37">
        <f>Rates!$B$20</f>
        <v>4.0000000000000002E-4</v>
      </c>
      <c r="N25" s="294">
        <f>M25*N7</f>
        <v>0.3</v>
      </c>
      <c r="O25" s="74">
        <v>0</v>
      </c>
      <c r="P25" s="2">
        <f>O25*P7</f>
        <v>0</v>
      </c>
      <c r="Q25" s="48"/>
      <c r="R25" s="37">
        <f>Rates!$B$23</f>
        <v>2.3E-3</v>
      </c>
      <c r="S25" s="294">
        <f>R25*S7</f>
        <v>1.7249999999999999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294">
        <f>C26*D7</f>
        <v>0</v>
      </c>
      <c r="E26" s="74">
        <v>0</v>
      </c>
      <c r="F26" s="2">
        <f>E26*F7</f>
        <v>0</v>
      </c>
      <c r="G26" s="48"/>
      <c r="H26" s="37">
        <v>0</v>
      </c>
      <c r="I26" s="294">
        <f>H26*I7</f>
        <v>0</v>
      </c>
      <c r="J26" s="74">
        <v>0</v>
      </c>
      <c r="K26" s="2">
        <f>J26*K7</f>
        <v>0</v>
      </c>
      <c r="L26" s="48"/>
      <c r="M26" s="37">
        <v>0</v>
      </c>
      <c r="N26" s="294">
        <f>M26*N7</f>
        <v>0</v>
      </c>
      <c r="O26" s="74">
        <v>0</v>
      </c>
      <c r="P26" s="2">
        <f>O26*P7</f>
        <v>0</v>
      </c>
      <c r="Q26" s="48"/>
      <c r="R26" s="37">
        <f>Rates!$B$24</f>
        <v>5.1999999999999998E-3</v>
      </c>
      <c r="S26" s="294">
        <f>R26*S7</f>
        <v>3.9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Rates!$B$10</f>
        <v>1.5E-3</v>
      </c>
      <c r="D27" s="294">
        <f>C27*D7</f>
        <v>1.125</v>
      </c>
      <c r="E27" s="74">
        <f>Rates!$J$10</f>
        <v>0</v>
      </c>
      <c r="F27" s="2">
        <f>E27*F7</f>
        <v>0</v>
      </c>
      <c r="G27" s="48"/>
      <c r="H27" s="37">
        <f>Rates!$B$10</f>
        <v>1.5E-3</v>
      </c>
      <c r="I27" s="294">
        <f>H27*I7</f>
        <v>1.125</v>
      </c>
      <c r="J27" s="74">
        <f>Rates!$J$10</f>
        <v>0</v>
      </c>
      <c r="K27" s="2">
        <f>J27*K7</f>
        <v>0</v>
      </c>
      <c r="L27" s="48"/>
      <c r="M27" s="37">
        <f>Rates!$B$10</f>
        <v>1.5E-3</v>
      </c>
      <c r="N27" s="294">
        <f>M27*N7</f>
        <v>1.125</v>
      </c>
      <c r="O27" s="74">
        <f>Rates!$J$10</f>
        <v>0</v>
      </c>
      <c r="P27" s="2">
        <f>O27*P7</f>
        <v>0</v>
      </c>
      <c r="Q27" s="48"/>
      <c r="R27" s="37">
        <f>Rates!$B$10</f>
        <v>1.5E-3</v>
      </c>
      <c r="S27" s="294">
        <f>R27*S7</f>
        <v>1.125</v>
      </c>
      <c r="T27" s="74">
        <f>Rates!$J$10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Rates!$B$11</f>
        <v>0</v>
      </c>
      <c r="D28" s="294">
        <f>C28*D7</f>
        <v>0</v>
      </c>
      <c r="E28" s="74">
        <f>Rates!$J$11</f>
        <v>-1.4E-3</v>
      </c>
      <c r="F28" s="2">
        <f>E28*F7</f>
        <v>-1.05</v>
      </c>
      <c r="G28" s="48"/>
      <c r="H28" s="37">
        <f>Rates!$B$11</f>
        <v>0</v>
      </c>
      <c r="I28" s="294">
        <f>H28*I7</f>
        <v>0</v>
      </c>
      <c r="J28" s="74">
        <f>Rates!$J$11</f>
        <v>-1.4E-3</v>
      </c>
      <c r="K28" s="2">
        <f>J28*K7</f>
        <v>-1.05</v>
      </c>
      <c r="L28" s="48"/>
      <c r="M28" s="37">
        <f>Rates!$B$11</f>
        <v>0</v>
      </c>
      <c r="N28" s="294">
        <f>M28*N7</f>
        <v>0</v>
      </c>
      <c r="O28" s="74">
        <f>Rates!$J$11</f>
        <v>-1.4E-3</v>
      </c>
      <c r="P28" s="2">
        <f>O28*P7</f>
        <v>-1.05</v>
      </c>
      <c r="Q28" s="48"/>
      <c r="R28" s="37">
        <f>Rates!$B$11</f>
        <v>0</v>
      </c>
      <c r="S28" s="294">
        <f>R28*S7</f>
        <v>0</v>
      </c>
      <c r="T28" s="74">
        <f>Rates!$J$11</f>
        <v>-1.4E-3</v>
      </c>
      <c r="U28" s="2">
        <f>T28*U7</f>
        <v>-1.05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Rates!$B$12</f>
        <v>0</v>
      </c>
      <c r="D29" s="294">
        <f>C29*D7</f>
        <v>0</v>
      </c>
      <c r="E29" s="74">
        <f>Rates!$J$12</f>
        <v>2.9999999999999997E-4</v>
      </c>
      <c r="F29" s="2">
        <f>E29*F7</f>
        <v>0.22499999999999998</v>
      </c>
      <c r="G29" s="48"/>
      <c r="H29" s="37">
        <f>Rates!$B$12</f>
        <v>0</v>
      </c>
      <c r="I29" s="294">
        <f>H29*I7</f>
        <v>0</v>
      </c>
      <c r="J29" s="74">
        <f>Rates!$J$12</f>
        <v>2.9999999999999997E-4</v>
      </c>
      <c r="K29" s="2">
        <f>J29*K7</f>
        <v>0.22499999999999998</v>
      </c>
      <c r="L29" s="48"/>
      <c r="M29" s="37">
        <f>Rates!$B$12</f>
        <v>0</v>
      </c>
      <c r="N29" s="294">
        <f>M29*N7</f>
        <v>0</v>
      </c>
      <c r="O29" s="74">
        <f>Rates!$J$12</f>
        <v>2.9999999999999997E-4</v>
      </c>
      <c r="P29" s="2">
        <f>O29*P7</f>
        <v>0.22499999999999998</v>
      </c>
      <c r="Q29" s="48"/>
      <c r="R29" s="37">
        <f>Rates!$B$12</f>
        <v>0</v>
      </c>
      <c r="S29" s="294">
        <f>R29*S7</f>
        <v>0</v>
      </c>
      <c r="T29" s="74">
        <f>Rates!$J$12</f>
        <v>2.9999999999999997E-4</v>
      </c>
      <c r="U29" s="2">
        <f>T29*U7</f>
        <v>0.22499999999999998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Rates!$B$13</f>
        <v>0.25</v>
      </c>
      <c r="D30" s="294">
        <f>C30</f>
        <v>0.25</v>
      </c>
      <c r="E30" s="74">
        <f>Rates!$J$13</f>
        <v>0</v>
      </c>
      <c r="F30" s="2">
        <f>E30</f>
        <v>0</v>
      </c>
      <c r="G30" s="48"/>
      <c r="H30" s="37">
        <f>Rates!$B$13</f>
        <v>0.25</v>
      </c>
      <c r="I30" s="294">
        <f>H30</f>
        <v>0.25</v>
      </c>
      <c r="J30" s="74">
        <f>Rates!$J$13</f>
        <v>0</v>
      </c>
      <c r="K30" s="2">
        <f>J30</f>
        <v>0</v>
      </c>
      <c r="L30" s="48"/>
      <c r="M30" s="37">
        <f>Rates!$B$13</f>
        <v>0.25</v>
      </c>
      <c r="N30" s="294">
        <f>M30</f>
        <v>0.25</v>
      </c>
      <c r="O30" s="74">
        <f>Rates!$J$13</f>
        <v>0</v>
      </c>
      <c r="P30" s="2">
        <f>O30</f>
        <v>0</v>
      </c>
      <c r="Q30" s="48"/>
      <c r="R30" s="37">
        <f>Rates!$B$13</f>
        <v>0.25</v>
      </c>
      <c r="S30" s="294">
        <f>R30</f>
        <v>0.25</v>
      </c>
      <c r="T30" s="74">
        <f>Rates!$J$13</f>
        <v>0</v>
      </c>
      <c r="U30" s="2">
        <f>T30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Rates!$B$14</f>
        <v>-1.4</v>
      </c>
      <c r="D31" s="294">
        <f>C31</f>
        <v>-1.4</v>
      </c>
      <c r="E31" s="74">
        <f>Rates!$J$14</f>
        <v>-1.4</v>
      </c>
      <c r="F31" s="2">
        <f>E31</f>
        <v>-1.4</v>
      </c>
      <c r="G31" s="48"/>
      <c r="H31" s="37">
        <f>Rates!$B$14</f>
        <v>-1.4</v>
      </c>
      <c r="I31" s="294">
        <f>H31</f>
        <v>-1.4</v>
      </c>
      <c r="J31" s="74">
        <f>Rates!$J$14</f>
        <v>-1.4</v>
      </c>
      <c r="K31" s="2">
        <f>J31</f>
        <v>-1.4</v>
      </c>
      <c r="L31" s="48"/>
      <c r="M31" s="37">
        <f>Rates!$B$14</f>
        <v>-1.4</v>
      </c>
      <c r="N31" s="294">
        <f>M31</f>
        <v>-1.4</v>
      </c>
      <c r="O31" s="74">
        <f>Rates!$J$14</f>
        <v>-1.4</v>
      </c>
      <c r="P31" s="2">
        <f>O31</f>
        <v>-1.4</v>
      </c>
      <c r="Q31" s="48"/>
      <c r="R31" s="37">
        <f>Rates!$B$14</f>
        <v>-1.4</v>
      </c>
      <c r="S31" s="294">
        <f>R31</f>
        <v>-1.4</v>
      </c>
      <c r="T31" s="74">
        <f>Rates!$J$14</f>
        <v>-1.4</v>
      </c>
      <c r="U31" s="2">
        <f>T31</f>
        <v>-1.4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30.77395446071904</v>
      </c>
      <c r="E32" s="70"/>
      <c r="F32" s="55">
        <f>SUM(F18:F31)</f>
        <v>28.488954460719036</v>
      </c>
      <c r="G32" s="87">
        <f>F32-D32</f>
        <v>-2.2850000000000037</v>
      </c>
      <c r="H32" s="86"/>
      <c r="I32" s="56">
        <f>SUM(I18:I31)</f>
        <v>30.77395446071904</v>
      </c>
      <c r="J32" s="70"/>
      <c r="K32" s="55">
        <f>SUM(K18:K31)</f>
        <v>28.488954460719036</v>
      </c>
      <c r="L32" s="87">
        <f>K32-I32</f>
        <v>-2.2850000000000037</v>
      </c>
      <c r="M32" s="86"/>
      <c r="N32" s="56">
        <f>SUM(N18:N31)</f>
        <v>31.073954460719044</v>
      </c>
      <c r="O32" s="70"/>
      <c r="P32" s="55">
        <f>SUM(P18:P31)</f>
        <v>28.488954460719036</v>
      </c>
      <c r="Q32" s="87">
        <f>P32-N32</f>
        <v>-2.585000000000008</v>
      </c>
      <c r="R32" s="86"/>
      <c r="S32" s="56">
        <f>SUM(S18:S31)</f>
        <v>36.39895446071904</v>
      </c>
      <c r="T32" s="70"/>
      <c r="U32" s="55">
        <f>SUM(U18:U31)</f>
        <v>28.488954460719036</v>
      </c>
      <c r="V32" s="87">
        <f>U32-S32</f>
        <v>-7.9100000000000037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-7.4251100972956147E-2</v>
      </c>
      <c r="H33" s="88"/>
      <c r="I33" s="80"/>
      <c r="J33" s="71"/>
      <c r="K33" s="57"/>
      <c r="L33" s="89">
        <f>L32/I32</f>
        <v>-7.4251100972956147E-2</v>
      </c>
      <c r="M33" s="88"/>
      <c r="N33" s="80"/>
      <c r="O33" s="71"/>
      <c r="P33" s="57"/>
      <c r="Q33" s="89">
        <f>Q32/N32</f>
        <v>-8.3188639645711562E-2</v>
      </c>
      <c r="R33" s="88"/>
      <c r="S33" s="80"/>
      <c r="T33" s="71"/>
      <c r="U33" s="57"/>
      <c r="V33" s="89">
        <f>V32/S32</f>
        <v>-0.21731393434765561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Rates!$B$17</f>
        <v>7.0000000000000001E-3</v>
      </c>
      <c r="D35" s="32">
        <f>C35*D10</f>
        <v>5.4767999999999999</v>
      </c>
      <c r="E35" s="74">
        <f>Rates!$J$17</f>
        <v>6.8999999999999999E-3</v>
      </c>
      <c r="F35" s="2">
        <f>E35*F10</f>
        <v>5.3985599999999998</v>
      </c>
      <c r="G35" s="48"/>
      <c r="H35" s="37">
        <f>Rates!$B$17</f>
        <v>7.0000000000000001E-3</v>
      </c>
      <c r="I35" s="32">
        <f>H35*I10</f>
        <v>5.4767999999999999</v>
      </c>
      <c r="J35" s="74">
        <f>Rates!$J$17</f>
        <v>6.8999999999999999E-3</v>
      </c>
      <c r="K35" s="2">
        <f>J35*K10</f>
        <v>5.3985599999999998</v>
      </c>
      <c r="L35" s="48"/>
      <c r="M35" s="37">
        <f>Rates!$B$17</f>
        <v>7.0000000000000001E-3</v>
      </c>
      <c r="N35" s="32">
        <f>M35*N10</f>
        <v>5.4767999999999999</v>
      </c>
      <c r="O35" s="74">
        <f>Rates!$J$17</f>
        <v>6.8999999999999999E-3</v>
      </c>
      <c r="P35" s="2">
        <f>O35*P10</f>
        <v>5.3985599999999998</v>
      </c>
      <c r="Q35" s="48"/>
      <c r="R35" s="37">
        <f>Rates!$B$17</f>
        <v>7.0000000000000001E-3</v>
      </c>
      <c r="S35" s="32">
        <f>R35*S10</f>
        <v>5.4767999999999999</v>
      </c>
      <c r="T35" s="74">
        <f>Rates!$J$17</f>
        <v>6.8999999999999999E-3</v>
      </c>
      <c r="U35" s="2">
        <f>T35*U10</f>
        <v>5.3985599999999998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Rates!$B$18</f>
        <v>5.3E-3</v>
      </c>
      <c r="D36" s="32">
        <f>C36*D10</f>
        <v>4.1467200000000002</v>
      </c>
      <c r="E36" s="74">
        <f>Rates!$J$18</f>
        <v>5.3E-3</v>
      </c>
      <c r="F36" s="2">
        <f>E36*F10</f>
        <v>4.1467200000000002</v>
      </c>
      <c r="G36" s="48"/>
      <c r="H36" s="37">
        <f>Rates!$B$18</f>
        <v>5.3E-3</v>
      </c>
      <c r="I36" s="32">
        <f>H36*I10</f>
        <v>4.1467200000000002</v>
      </c>
      <c r="J36" s="74">
        <f>Rates!$J$18</f>
        <v>5.3E-3</v>
      </c>
      <c r="K36" s="2">
        <f>J36*K10</f>
        <v>4.1467200000000002</v>
      </c>
      <c r="L36" s="48"/>
      <c r="M36" s="37">
        <f>Rates!$B$18</f>
        <v>5.3E-3</v>
      </c>
      <c r="N36" s="32">
        <f>M36*N10</f>
        <v>4.1467200000000002</v>
      </c>
      <c r="O36" s="74">
        <f>Rates!$J$18</f>
        <v>5.3E-3</v>
      </c>
      <c r="P36" s="2">
        <f>O36*P10</f>
        <v>4.1467200000000002</v>
      </c>
      <c r="Q36" s="48"/>
      <c r="R36" s="37">
        <f>Rates!$B$18</f>
        <v>5.3E-3</v>
      </c>
      <c r="S36" s="32">
        <f>R36*S10</f>
        <v>4.1467200000000002</v>
      </c>
      <c r="T36" s="74">
        <f>Rates!$J$18</f>
        <v>5.3E-3</v>
      </c>
      <c r="U36" s="2">
        <f>T36*U10</f>
        <v>4.1467200000000002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9.6235199999999992</v>
      </c>
      <c r="E37" s="70"/>
      <c r="F37" s="55">
        <f>SUM(F35:F36)</f>
        <v>9.54528</v>
      </c>
      <c r="G37" s="87">
        <f>F37-D37</f>
        <v>-7.8239999999999199E-2</v>
      </c>
      <c r="H37" s="86"/>
      <c r="I37" s="56">
        <f>SUM(I35:I36)</f>
        <v>9.6235199999999992</v>
      </c>
      <c r="J37" s="70"/>
      <c r="K37" s="55">
        <f>SUM(K35:K36)</f>
        <v>9.54528</v>
      </c>
      <c r="L37" s="87">
        <f>K37-I37</f>
        <v>-7.8239999999999199E-2</v>
      </c>
      <c r="M37" s="86"/>
      <c r="N37" s="56">
        <f>SUM(N35:N36)</f>
        <v>9.6235199999999992</v>
      </c>
      <c r="O37" s="70"/>
      <c r="P37" s="55">
        <f>SUM(P35:P36)</f>
        <v>9.54528</v>
      </c>
      <c r="Q37" s="87">
        <f>P37-N37</f>
        <v>-7.8239999999999199E-2</v>
      </c>
      <c r="R37" s="86"/>
      <c r="S37" s="56">
        <f>SUM(S35:S36)</f>
        <v>9.6235199999999992</v>
      </c>
      <c r="T37" s="70"/>
      <c r="U37" s="55">
        <f>SUM(U35:U36)</f>
        <v>9.54528</v>
      </c>
      <c r="V37" s="87">
        <f>U37-S37</f>
        <v>-7.8239999999999199E-2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-8.1300813008129257E-3</v>
      </c>
      <c r="H38" s="88"/>
      <c r="I38" s="80"/>
      <c r="J38" s="71"/>
      <c r="K38" s="57"/>
      <c r="L38" s="89">
        <f>L37/I37</f>
        <v>-8.1300813008129257E-3</v>
      </c>
      <c r="M38" s="88"/>
      <c r="N38" s="80"/>
      <c r="O38" s="71"/>
      <c r="P38" s="57"/>
      <c r="Q38" s="89">
        <f>Q37/N37</f>
        <v>-8.1300813008129257E-3</v>
      </c>
      <c r="R38" s="88"/>
      <c r="S38" s="80"/>
      <c r="T38" s="71"/>
      <c r="U38" s="57"/>
      <c r="V38" s="89">
        <f>V37/S37</f>
        <v>-8.1300813008129257E-3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WMSR+OESP+RRRP</f>
        <v>6.0000000000000001E-3</v>
      </c>
      <c r="D40" s="32">
        <f>C40*D10</f>
        <v>4.6943999999999999</v>
      </c>
      <c r="E40" s="74">
        <f>WMSR+OESP+RRRP</f>
        <v>6.0000000000000001E-3</v>
      </c>
      <c r="F40" s="2">
        <f>E40*F10</f>
        <v>4.6943999999999999</v>
      </c>
      <c r="G40" s="48"/>
      <c r="H40" s="37">
        <f>WMSR+OESP+RRRP</f>
        <v>6.0000000000000001E-3</v>
      </c>
      <c r="I40" s="32">
        <f>H40*I10</f>
        <v>4.6943999999999999</v>
      </c>
      <c r="J40" s="74">
        <f>WMSR+OESP+RRRP</f>
        <v>6.0000000000000001E-3</v>
      </c>
      <c r="K40" s="2">
        <f>J40*K10</f>
        <v>4.6943999999999999</v>
      </c>
      <c r="L40" s="48"/>
      <c r="M40" s="37">
        <f>WMSR+OESP+RRRP</f>
        <v>6.0000000000000001E-3</v>
      </c>
      <c r="N40" s="32">
        <f>M40*N10</f>
        <v>4.6943999999999999</v>
      </c>
      <c r="O40" s="74">
        <f>WMSR+OESP+RRRP</f>
        <v>6.0000000000000001E-3</v>
      </c>
      <c r="P40" s="2">
        <f>O40*P10</f>
        <v>4.6943999999999999</v>
      </c>
      <c r="Q40" s="48"/>
      <c r="R40" s="37">
        <f>WMSR+OESP+RRRP</f>
        <v>6.0000000000000001E-3</v>
      </c>
      <c r="S40" s="32">
        <f>R40*S10</f>
        <v>4.6943999999999999</v>
      </c>
      <c r="T40" s="74">
        <f>WMSR+OESP+RRRP</f>
        <v>6.0000000000000001E-3</v>
      </c>
      <c r="U40" s="2">
        <f>T40*U10</f>
        <v>4.6943999999999999</v>
      </c>
      <c r="V40" s="48"/>
    </row>
    <row r="41" spans="1:22" x14ac:dyDescent="0.25">
      <c r="A41" s="99">
        <f>A40+1</f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0</v>
      </c>
      <c r="D42" s="32">
        <f>C42*D7</f>
        <v>0</v>
      </c>
      <c r="E42" s="74">
        <v>0</v>
      </c>
      <c r="F42" s="2">
        <f>E42*F7</f>
        <v>0</v>
      </c>
      <c r="G42" s="48"/>
      <c r="H42" s="37">
        <v>0</v>
      </c>
      <c r="I42" s="32">
        <f>H42*I7</f>
        <v>0</v>
      </c>
      <c r="J42" s="74">
        <v>0</v>
      </c>
      <c r="K42" s="2">
        <f>J42*K7</f>
        <v>0</v>
      </c>
      <c r="L42" s="48"/>
      <c r="M42" s="37">
        <v>0</v>
      </c>
      <c r="N42" s="32">
        <f>M42*N7</f>
        <v>0</v>
      </c>
      <c r="O42" s="74">
        <v>0</v>
      </c>
      <c r="P42" s="2">
        <f>O42*P7</f>
        <v>0</v>
      </c>
      <c r="Q42" s="48"/>
      <c r="R42" s="37">
        <v>0</v>
      </c>
      <c r="S42" s="32">
        <f>R42*S7</f>
        <v>0</v>
      </c>
      <c r="T42" s="74">
        <v>0</v>
      </c>
      <c r="U42" s="2">
        <f>T42*U7</f>
        <v>0</v>
      </c>
      <c r="V42" s="48"/>
    </row>
    <row r="43" spans="1:22" x14ac:dyDescent="0.25">
      <c r="A43" s="99">
        <f t="shared" si="0"/>
        <v>37</v>
      </c>
      <c r="B43" s="48" t="s">
        <v>28</v>
      </c>
      <c r="C43" s="49">
        <v>0</v>
      </c>
      <c r="D43" s="32"/>
      <c r="E43" s="66">
        <v>0</v>
      </c>
      <c r="F43" s="2"/>
      <c r="G43" s="48"/>
      <c r="H43" s="49">
        <v>0</v>
      </c>
      <c r="I43" s="32"/>
      <c r="J43" s="66">
        <v>0</v>
      </c>
      <c r="K43" s="2"/>
      <c r="L43" s="48"/>
      <c r="M43" s="49">
        <v>0</v>
      </c>
      <c r="N43" s="32"/>
      <c r="O43" s="66">
        <v>0</v>
      </c>
      <c r="P43" s="2"/>
      <c r="Q43" s="48"/>
      <c r="R43" s="49">
        <v>0</v>
      </c>
      <c r="S43" s="32"/>
      <c r="T43" s="66">
        <v>0</v>
      </c>
      <c r="U43" s="2"/>
      <c r="V43" s="48"/>
    </row>
    <row r="44" spans="1:22" x14ac:dyDescent="0.25">
      <c r="A44" s="102">
        <f t="shared" si="0"/>
        <v>38</v>
      </c>
      <c r="B44" s="103" t="s">
        <v>10</v>
      </c>
      <c r="C44" s="86"/>
      <c r="D44" s="56">
        <f>SUM(D40:D43)</f>
        <v>4.9443999999999999</v>
      </c>
      <c r="E44" s="70"/>
      <c r="F44" s="55">
        <f>SUM(F40:F43)</f>
        <v>4.9443999999999999</v>
      </c>
      <c r="G44" s="87">
        <f>F44-D44</f>
        <v>0</v>
      </c>
      <c r="H44" s="86"/>
      <c r="I44" s="56">
        <f>SUM(I40:I43)</f>
        <v>4.9443999999999999</v>
      </c>
      <c r="J44" s="70"/>
      <c r="K44" s="55">
        <f>SUM(K40:K43)</f>
        <v>4.9443999999999999</v>
      </c>
      <c r="L44" s="87">
        <f>K44-I44</f>
        <v>0</v>
      </c>
      <c r="M44" s="86"/>
      <c r="N44" s="56">
        <f>SUM(N40:N43)</f>
        <v>4.9443999999999999</v>
      </c>
      <c r="O44" s="70"/>
      <c r="P44" s="55">
        <f>SUM(P40:P43)</f>
        <v>4.9443999999999999</v>
      </c>
      <c r="Q44" s="87">
        <f>P44-N44</f>
        <v>0</v>
      </c>
      <c r="R44" s="86"/>
      <c r="S44" s="56">
        <f>SUM(S40:S43)</f>
        <v>4.9443999999999999</v>
      </c>
      <c r="T44" s="70"/>
      <c r="U44" s="55">
        <f>SUM(U40:U43)</f>
        <v>4.9443999999999999</v>
      </c>
      <c r="V44" s="87">
        <f>U44-S44</f>
        <v>0</v>
      </c>
    </row>
    <row r="45" spans="1:22" x14ac:dyDescent="0.25">
      <c r="A45" s="104">
        <f t="shared" si="0"/>
        <v>39</v>
      </c>
      <c r="B45" s="105" t="s">
        <v>88</v>
      </c>
      <c r="C45" s="88"/>
      <c r="D45" s="80"/>
      <c r="E45" s="71"/>
      <c r="F45" s="57"/>
      <c r="G45" s="89">
        <f>G44/D44</f>
        <v>0</v>
      </c>
      <c r="H45" s="88"/>
      <c r="I45" s="80"/>
      <c r="J45" s="71"/>
      <c r="K45" s="57"/>
      <c r="L45" s="89">
        <f>L44/I44</f>
        <v>0</v>
      </c>
      <c r="M45" s="88"/>
      <c r="N45" s="80"/>
      <c r="O45" s="71"/>
      <c r="P45" s="57"/>
      <c r="Q45" s="89">
        <f>Q44/N44</f>
        <v>0</v>
      </c>
      <c r="R45" s="88"/>
      <c r="S45" s="80"/>
      <c r="T45" s="71"/>
      <c r="U45" s="57"/>
      <c r="V45" s="89">
        <f>V44/S44</f>
        <v>0</v>
      </c>
    </row>
    <row r="46" spans="1:22" x14ac:dyDescent="0.25">
      <c r="A46" s="124">
        <f t="shared" si="0"/>
        <v>40</v>
      </c>
      <c r="B46" s="125" t="s">
        <v>98</v>
      </c>
      <c r="C46" s="337"/>
      <c r="D46" s="127">
        <f>D15+D32+D37+D44</f>
        <v>128.88248697736353</v>
      </c>
      <c r="E46" s="338"/>
      <c r="F46" s="53">
        <f>F15+F32+F37+F44</f>
        <v>126.51924697736352</v>
      </c>
      <c r="G46" s="345">
        <f>F46-D46</f>
        <v>-2.3632400000000047</v>
      </c>
      <c r="H46" s="337"/>
      <c r="I46" s="127">
        <f>I15+I32+I37+I44</f>
        <v>128.88248697736353</v>
      </c>
      <c r="J46" s="338"/>
      <c r="K46" s="53">
        <f>K15+K32+K37+K44</f>
        <v>126.51924697736352</v>
      </c>
      <c r="L46" s="345">
        <f>K46-I46</f>
        <v>-2.3632400000000047</v>
      </c>
      <c r="M46" s="337"/>
      <c r="N46" s="127">
        <f>N15+N32+N37+N44</f>
        <v>129.18248697736351</v>
      </c>
      <c r="O46" s="338"/>
      <c r="P46" s="53">
        <f>P15+P32+P37+P44</f>
        <v>126.51924697736352</v>
      </c>
      <c r="Q46" s="345">
        <f>P46-N46</f>
        <v>-2.6632399999999876</v>
      </c>
      <c r="R46" s="337"/>
      <c r="S46" s="127">
        <f>S15+S32+S37+S44</f>
        <v>134.50748697736353</v>
      </c>
      <c r="T46" s="338"/>
      <c r="U46" s="53">
        <f>U15+U32+U37+U44</f>
        <v>126.51924697736352</v>
      </c>
      <c r="V46" s="345">
        <f>U46-S46</f>
        <v>-7.9882400000000047</v>
      </c>
    </row>
    <row r="47" spans="1:22" x14ac:dyDescent="0.25">
      <c r="A47" s="339">
        <f>A46+1</f>
        <v>41</v>
      </c>
      <c r="B47" s="340" t="s">
        <v>88</v>
      </c>
      <c r="C47" s="341"/>
      <c r="D47" s="342"/>
      <c r="E47" s="343"/>
      <c r="F47" s="344"/>
      <c r="G47" s="346">
        <f>G46/D46</f>
        <v>-1.8336393527346163E-2</v>
      </c>
      <c r="H47" s="341"/>
      <c r="I47" s="342"/>
      <c r="J47" s="343"/>
      <c r="K47" s="344"/>
      <c r="L47" s="346">
        <f>L46/I46</f>
        <v>-1.8336393527346163E-2</v>
      </c>
      <c r="M47" s="341"/>
      <c r="N47" s="342"/>
      <c r="O47" s="343"/>
      <c r="P47" s="344"/>
      <c r="Q47" s="346">
        <f>Q46/N46</f>
        <v>-2.0616107200867435E-2</v>
      </c>
      <c r="R47" s="341"/>
      <c r="S47" s="342"/>
      <c r="T47" s="343"/>
      <c r="U47" s="344"/>
      <c r="V47" s="346">
        <f>V46/S46</f>
        <v>-5.9388813065434476E-2</v>
      </c>
    </row>
    <row r="48" spans="1:22" x14ac:dyDescent="0.25">
      <c r="A48" s="108">
        <f>A47+1</f>
        <v>42</v>
      </c>
      <c r="B48" s="94" t="s">
        <v>11</v>
      </c>
      <c r="C48" s="50"/>
      <c r="D48" s="33">
        <f>D46*0.13</f>
        <v>16.754723307057258</v>
      </c>
      <c r="E48" s="76"/>
      <c r="F48" s="59">
        <f>F46*0.13</f>
        <v>16.447502107057257</v>
      </c>
      <c r="G48" s="94"/>
      <c r="H48" s="50"/>
      <c r="I48" s="33">
        <f>I46*0.13</f>
        <v>16.754723307057258</v>
      </c>
      <c r="J48" s="76"/>
      <c r="K48" s="59">
        <f>K46*0.13</f>
        <v>16.447502107057257</v>
      </c>
      <c r="L48" s="94"/>
      <c r="M48" s="50"/>
      <c r="N48" s="33">
        <f>N46*0.13</f>
        <v>16.793723307057256</v>
      </c>
      <c r="O48" s="76"/>
      <c r="P48" s="59">
        <f>P46*0.13</f>
        <v>16.447502107057257</v>
      </c>
      <c r="Q48" s="94"/>
      <c r="R48" s="50"/>
      <c r="S48" s="33">
        <f>S46*0.13</f>
        <v>17.485973307057257</v>
      </c>
      <c r="T48" s="76"/>
      <c r="U48" s="59">
        <f>U46*0.13</f>
        <v>16.447502107057257</v>
      </c>
      <c r="V48" s="94"/>
    </row>
    <row r="49" spans="1:22" x14ac:dyDescent="0.25">
      <c r="A49" s="109">
        <f>A48+1</f>
        <v>43</v>
      </c>
      <c r="B49" s="110" t="s">
        <v>13</v>
      </c>
      <c r="C49" s="95"/>
      <c r="D49" s="64">
        <f>SUM(D46:D48)</f>
        <v>145.63721028442077</v>
      </c>
      <c r="E49" s="78"/>
      <c r="F49" s="63">
        <f>SUM(F46:F48)</f>
        <v>142.96674908442077</v>
      </c>
      <c r="G49" s="96">
        <f>F49-D49</f>
        <v>-2.6704612000000054</v>
      </c>
      <c r="H49" s="95"/>
      <c r="I49" s="64">
        <f>SUM(I46:I48)</f>
        <v>145.63721028442077</v>
      </c>
      <c r="J49" s="78"/>
      <c r="K49" s="63">
        <f>SUM(K46:K48)</f>
        <v>142.96674908442077</v>
      </c>
      <c r="L49" s="96">
        <f>K49-I49</f>
        <v>-2.6704612000000054</v>
      </c>
      <c r="M49" s="95"/>
      <c r="N49" s="64">
        <f>SUM(N46:N48)</f>
        <v>145.97621028442077</v>
      </c>
      <c r="O49" s="78"/>
      <c r="P49" s="63">
        <f>SUM(P46:P48)</f>
        <v>142.96674908442077</v>
      </c>
      <c r="Q49" s="96">
        <f>P49-N49</f>
        <v>-3.0094612000000041</v>
      </c>
      <c r="R49" s="95"/>
      <c r="S49" s="64">
        <f>SUM(S46:S48)</f>
        <v>151.99346028442079</v>
      </c>
      <c r="T49" s="78"/>
      <c r="U49" s="63">
        <f>SUM(U46:U48)</f>
        <v>142.96674908442077</v>
      </c>
      <c r="V49" s="96">
        <f>U49-S49</f>
        <v>-9.0267112000000225</v>
      </c>
    </row>
    <row r="50" spans="1:22" x14ac:dyDescent="0.25">
      <c r="A50" s="111">
        <f t="shared" si="0"/>
        <v>44</v>
      </c>
      <c r="B50" s="112" t="s">
        <v>88</v>
      </c>
      <c r="C50" s="97"/>
      <c r="D50" s="83"/>
      <c r="E50" s="79"/>
      <c r="F50" s="65"/>
      <c r="G50" s="98">
        <f>G49/D49</f>
        <v>-1.8336393527346166E-2</v>
      </c>
      <c r="H50" s="97"/>
      <c r="I50" s="83"/>
      <c r="J50" s="79"/>
      <c r="K50" s="65"/>
      <c r="L50" s="98">
        <f>L49/I49</f>
        <v>-1.8336393527346166E-2</v>
      </c>
      <c r="M50" s="97"/>
      <c r="N50" s="83"/>
      <c r="O50" s="79"/>
      <c r="P50" s="65"/>
      <c r="Q50" s="98">
        <f>Q49/N49</f>
        <v>-2.0616107200867557E-2</v>
      </c>
      <c r="R50" s="97"/>
      <c r="S50" s="83"/>
      <c r="T50" s="79"/>
      <c r="U50" s="65"/>
      <c r="V50" s="98">
        <f>V49/S49</f>
        <v>-5.9388813065434587E-2</v>
      </c>
    </row>
    <row r="51" spans="1:22" s="157" customFormat="1" ht="22.5" customHeight="1" x14ac:dyDescent="0.25">
      <c r="A51" s="151">
        <f t="shared" si="0"/>
        <v>45</v>
      </c>
      <c r="B51" s="152" t="s">
        <v>14</v>
      </c>
      <c r="C51" s="153"/>
      <c r="D51" s="154"/>
      <c r="E51" s="155"/>
      <c r="F51" s="156"/>
      <c r="G51" s="152"/>
      <c r="H51" s="153"/>
      <c r="I51" s="154"/>
      <c r="J51" s="155"/>
      <c r="K51" s="156"/>
      <c r="L51" s="152"/>
      <c r="M51" s="153"/>
      <c r="N51" s="154"/>
      <c r="O51" s="155"/>
      <c r="P51" s="156"/>
      <c r="Q51" s="152"/>
      <c r="R51" s="153"/>
      <c r="S51" s="154"/>
      <c r="T51" s="155"/>
      <c r="U51" s="156"/>
      <c r="V51" s="152"/>
    </row>
    <row r="52" spans="1:22" x14ac:dyDescent="0.25">
      <c r="A52" s="108">
        <f t="shared" si="0"/>
        <v>46</v>
      </c>
      <c r="B52" s="94" t="s">
        <v>97</v>
      </c>
      <c r="C52" s="162">
        <v>0</v>
      </c>
      <c r="D52" s="33">
        <f>C52*D7</f>
        <v>0</v>
      </c>
      <c r="E52" s="163">
        <v>0</v>
      </c>
      <c r="F52" s="59">
        <f>E52*F7</f>
        <v>0</v>
      </c>
      <c r="G52" s="94"/>
      <c r="H52" s="162">
        <v>0</v>
      </c>
      <c r="I52" s="33">
        <f>H52*I7</f>
        <v>0</v>
      </c>
      <c r="J52" s="163">
        <v>0</v>
      </c>
      <c r="K52" s="59">
        <f>J52*K7</f>
        <v>0</v>
      </c>
      <c r="L52" s="94"/>
      <c r="M52" s="162">
        <f>Rates!B21</f>
        <v>8.3000000000000001E-3</v>
      </c>
      <c r="N52" s="33">
        <f>M52*N7</f>
        <v>6.2249999999999996</v>
      </c>
      <c r="O52" s="163">
        <v>0</v>
      </c>
      <c r="P52" s="59">
        <f>O52*P7</f>
        <v>0</v>
      </c>
      <c r="Q52" s="94"/>
      <c r="R52" s="162">
        <f>Rates!$B$25</f>
        <v>3.0999999999999999E-3</v>
      </c>
      <c r="S52" s="33">
        <f>R52*S7</f>
        <v>2.3249999999999997</v>
      </c>
      <c r="T52" s="163">
        <v>0</v>
      </c>
      <c r="U52" s="59">
        <f>T52*U7</f>
        <v>0</v>
      </c>
      <c r="V52" s="94"/>
    </row>
    <row r="53" spans="1:22" x14ac:dyDescent="0.25">
      <c r="A53" s="108">
        <f t="shared" si="0"/>
        <v>47</v>
      </c>
      <c r="B53" s="94" t="s">
        <v>164</v>
      </c>
      <c r="C53" s="162">
        <v>0</v>
      </c>
      <c r="D53" s="33">
        <f>C53*D8</f>
        <v>0</v>
      </c>
      <c r="E53" s="163">
        <v>0</v>
      </c>
      <c r="F53" s="59">
        <f>E53*F8</f>
        <v>0</v>
      </c>
      <c r="G53" s="94"/>
      <c r="H53" s="162">
        <v>0</v>
      </c>
      <c r="I53" s="33">
        <f>H53*I8</f>
        <v>0</v>
      </c>
      <c r="J53" s="163">
        <v>0</v>
      </c>
      <c r="K53" s="59">
        <f>J53*K8</f>
        <v>0</v>
      </c>
      <c r="L53" s="94"/>
      <c r="M53" s="162">
        <f>Rates!B22</f>
        <v>0</v>
      </c>
      <c r="N53" s="33">
        <f>M53*N8</f>
        <v>0</v>
      </c>
      <c r="O53" s="163">
        <v>0</v>
      </c>
      <c r="P53" s="59">
        <f>O53*P8</f>
        <v>0</v>
      </c>
      <c r="Q53" s="94"/>
      <c r="R53" s="162">
        <f>Rates!$B$26</f>
        <v>-2.9999999999999997E-4</v>
      </c>
      <c r="S53" s="33">
        <f>R53*S7</f>
        <v>-0.22499999999999998</v>
      </c>
      <c r="T53" s="163">
        <v>0</v>
      </c>
      <c r="U53" s="59">
        <f>T53*U7</f>
        <v>0</v>
      </c>
      <c r="V53" s="94"/>
    </row>
    <row r="54" spans="1:22" x14ac:dyDescent="0.25">
      <c r="A54" s="108">
        <f t="shared" si="0"/>
        <v>48</v>
      </c>
      <c r="B54" s="48" t="s">
        <v>96</v>
      </c>
      <c r="C54" s="37">
        <f>Rates!$B$15</f>
        <v>3.3999999999999998E-3</v>
      </c>
      <c r="D54" s="32">
        <f>C54*D7</f>
        <v>2.5499999999999998</v>
      </c>
      <c r="E54" s="163">
        <f>Rates!$J$15</f>
        <v>0</v>
      </c>
      <c r="F54" s="2">
        <f>E54*F7</f>
        <v>0</v>
      </c>
      <c r="G54" s="48"/>
      <c r="H54" s="37">
        <f>Rates!$B$15</f>
        <v>3.3999999999999998E-3</v>
      </c>
      <c r="I54" s="32">
        <f>H54*I7</f>
        <v>2.5499999999999998</v>
      </c>
      <c r="J54" s="163">
        <f>Rates!$J$15</f>
        <v>0</v>
      </c>
      <c r="K54" s="2">
        <f>J54*K7</f>
        <v>0</v>
      </c>
      <c r="L54" s="48"/>
      <c r="M54" s="37">
        <f>Rates!$B$15</f>
        <v>3.3999999999999998E-3</v>
      </c>
      <c r="N54" s="32">
        <f>M54*N7</f>
        <v>2.5499999999999998</v>
      </c>
      <c r="O54" s="163">
        <f>Rates!$J$15</f>
        <v>0</v>
      </c>
      <c r="P54" s="2">
        <f>O54*P7</f>
        <v>0</v>
      </c>
      <c r="Q54" s="48"/>
      <c r="R54" s="37">
        <f>Rates!$B$15</f>
        <v>3.3999999999999998E-3</v>
      </c>
      <c r="S54" s="32">
        <f>R54*S7</f>
        <v>2.5499999999999998</v>
      </c>
      <c r="T54" s="163">
        <f>Rates!$J$15</f>
        <v>0</v>
      </c>
      <c r="U54" s="2">
        <f>T54*U7</f>
        <v>0</v>
      </c>
      <c r="V54" s="48"/>
    </row>
    <row r="55" spans="1:22" x14ac:dyDescent="0.25">
      <c r="A55" s="289">
        <f t="shared" si="0"/>
        <v>49</v>
      </c>
      <c r="B55" s="85" t="s">
        <v>144</v>
      </c>
      <c r="C55" s="290">
        <f>Rates!$B$16</f>
        <v>0</v>
      </c>
      <c r="D55" s="39">
        <f>C55*D8</f>
        <v>0</v>
      </c>
      <c r="E55" s="309">
        <f>Rates!$J$16</f>
        <v>-1.2999999999999999E-3</v>
      </c>
      <c r="F55" s="40">
        <f>E55*F7</f>
        <v>-0.97499999999999998</v>
      </c>
      <c r="G55" s="85"/>
      <c r="H55" s="290">
        <f>Rates!$B$16</f>
        <v>0</v>
      </c>
      <c r="I55" s="39">
        <f>H55*I8</f>
        <v>0</v>
      </c>
      <c r="J55" s="309">
        <f>Rates!$J$16</f>
        <v>-1.2999999999999999E-3</v>
      </c>
      <c r="K55" s="40">
        <f>J55*K7</f>
        <v>-0.97499999999999998</v>
      </c>
      <c r="L55" s="85"/>
      <c r="M55" s="290">
        <f>Rates!$B$16</f>
        <v>0</v>
      </c>
      <c r="N55" s="39">
        <f>M55*N8</f>
        <v>0</v>
      </c>
      <c r="O55" s="309">
        <f>Rates!$J$16</f>
        <v>-1.2999999999999999E-3</v>
      </c>
      <c r="P55" s="40">
        <f>O55*P7</f>
        <v>-0.97499999999999998</v>
      </c>
      <c r="Q55" s="85"/>
      <c r="R55" s="290">
        <f>Rates!$B$16</f>
        <v>0</v>
      </c>
      <c r="S55" s="39">
        <f>R55*S8</f>
        <v>0</v>
      </c>
      <c r="T55" s="309">
        <f>Rates!$J$16</f>
        <v>-1.2999999999999999E-3</v>
      </c>
      <c r="U55" s="40">
        <f>T55*U7</f>
        <v>-0.97499999999999998</v>
      </c>
      <c r="V55" s="85"/>
    </row>
    <row r="56" spans="1:22" x14ac:dyDescent="0.25">
      <c r="A56" s="347">
        <f t="shared" si="0"/>
        <v>50</v>
      </c>
      <c r="B56" s="348" t="s">
        <v>15</v>
      </c>
      <c r="C56" s="371"/>
      <c r="D56" s="350">
        <f>D46+SUM(D52:D55)</f>
        <v>131.43248697736354</v>
      </c>
      <c r="E56" s="372"/>
      <c r="F56" s="352">
        <f>F46+SUM(F52:F55)</f>
        <v>125.54424697736353</v>
      </c>
      <c r="G56" s="363">
        <f>F56-D56</f>
        <v>-5.8882400000000104</v>
      </c>
      <c r="H56" s="371"/>
      <c r="I56" s="350">
        <f>I46+SUM(I52:I55)</f>
        <v>131.43248697736354</v>
      </c>
      <c r="J56" s="372"/>
      <c r="K56" s="352">
        <f>K46+SUM(K52:K55)</f>
        <v>125.54424697736353</v>
      </c>
      <c r="L56" s="363">
        <f>K56-I56</f>
        <v>-5.8882400000000104</v>
      </c>
      <c r="M56" s="371"/>
      <c r="N56" s="350">
        <f>N46+SUM(N52:N55)</f>
        <v>137.95748697736352</v>
      </c>
      <c r="O56" s="372"/>
      <c r="P56" s="352">
        <f>P46+SUM(P52:P55)</f>
        <v>125.54424697736353</v>
      </c>
      <c r="Q56" s="363">
        <f>P56-N56</f>
        <v>-12.413239999999988</v>
      </c>
      <c r="R56" s="371"/>
      <c r="S56" s="350">
        <f>S46+SUM(S52:S55)</f>
        <v>139.15748697736353</v>
      </c>
      <c r="T56" s="372"/>
      <c r="U56" s="352">
        <f>U46+SUM(U52:U55)</f>
        <v>125.54424697736353</v>
      </c>
      <c r="V56" s="363">
        <f>U56-S56</f>
        <v>-13.613240000000005</v>
      </c>
    </row>
    <row r="57" spans="1:22" x14ac:dyDescent="0.25">
      <c r="A57" s="339">
        <f>A56+1</f>
        <v>51</v>
      </c>
      <c r="B57" s="340" t="s">
        <v>88</v>
      </c>
      <c r="C57" s="341"/>
      <c r="D57" s="342"/>
      <c r="E57" s="343"/>
      <c r="F57" s="344"/>
      <c r="G57" s="346">
        <f>G56/D56</f>
        <v>-4.4800491380902918E-2</v>
      </c>
      <c r="H57" s="341"/>
      <c r="I57" s="342"/>
      <c r="J57" s="343"/>
      <c r="K57" s="344"/>
      <c r="L57" s="346">
        <f>L56/I56</f>
        <v>-4.4800491380902918E-2</v>
      </c>
      <c r="M57" s="341"/>
      <c r="N57" s="342"/>
      <c r="O57" s="343"/>
      <c r="P57" s="344"/>
      <c r="Q57" s="346">
        <f>Q56/N56</f>
        <v>-8.9978733825709575E-2</v>
      </c>
      <c r="R57" s="341"/>
      <c r="S57" s="342"/>
      <c r="T57" s="343"/>
      <c r="U57" s="344"/>
      <c r="V57" s="346">
        <f>V56/S56</f>
        <v>-9.7826141414974269E-2</v>
      </c>
    </row>
    <row r="58" spans="1:22" x14ac:dyDescent="0.25">
      <c r="A58" s="108">
        <f>A57+1</f>
        <v>52</v>
      </c>
      <c r="B58" s="94" t="s">
        <v>11</v>
      </c>
      <c r="C58" s="50"/>
      <c r="D58" s="33">
        <f>D56*0.13</f>
        <v>17.08622330705726</v>
      </c>
      <c r="E58" s="76"/>
      <c r="F58" s="59">
        <f>F56*0.13</f>
        <v>16.32075210705726</v>
      </c>
      <c r="G58" s="94"/>
      <c r="H58" s="50"/>
      <c r="I58" s="33">
        <f>I56*0.13</f>
        <v>17.08622330705726</v>
      </c>
      <c r="J58" s="76"/>
      <c r="K58" s="59">
        <f>K56*0.13</f>
        <v>16.32075210705726</v>
      </c>
      <c r="L58" s="94"/>
      <c r="M58" s="50"/>
      <c r="N58" s="33">
        <f>N56*0.13</f>
        <v>17.934473307057257</v>
      </c>
      <c r="O58" s="76"/>
      <c r="P58" s="59">
        <f>P56*0.13</f>
        <v>16.32075210705726</v>
      </c>
      <c r="Q58" s="94"/>
      <c r="R58" s="50"/>
      <c r="S58" s="33">
        <f>S56*0.13</f>
        <v>18.090473307057259</v>
      </c>
      <c r="T58" s="76"/>
      <c r="U58" s="59">
        <f>U56*0.13</f>
        <v>16.32075210705726</v>
      </c>
      <c r="V58" s="94"/>
    </row>
    <row r="59" spans="1:22" x14ac:dyDescent="0.25">
      <c r="A59" s="137">
        <f>A58+1</f>
        <v>53</v>
      </c>
      <c r="B59" s="138" t="s">
        <v>13</v>
      </c>
      <c r="C59" s="139"/>
      <c r="D59" s="140">
        <f>SUM(D56:D58)</f>
        <v>148.51871028442079</v>
      </c>
      <c r="E59" s="141"/>
      <c r="F59" s="142">
        <f>SUM(F56:F58)</f>
        <v>141.86499908442079</v>
      </c>
      <c r="G59" s="143">
        <f>F59-D59</f>
        <v>-6.6537112000000036</v>
      </c>
      <c r="H59" s="139"/>
      <c r="I59" s="140">
        <f>SUM(I56:I58)</f>
        <v>148.51871028442079</v>
      </c>
      <c r="J59" s="141"/>
      <c r="K59" s="142">
        <f>SUM(K56:K58)</f>
        <v>141.86499908442079</v>
      </c>
      <c r="L59" s="143">
        <f>K59-I59</f>
        <v>-6.6537112000000036</v>
      </c>
      <c r="M59" s="139"/>
      <c r="N59" s="140">
        <f>SUM(N56:N58)</f>
        <v>155.89196028442078</v>
      </c>
      <c r="O59" s="141"/>
      <c r="P59" s="142">
        <f>SUM(P56:P58)</f>
        <v>141.86499908442079</v>
      </c>
      <c r="Q59" s="143">
        <f>P59-N59</f>
        <v>-14.026961199999988</v>
      </c>
      <c r="R59" s="139"/>
      <c r="S59" s="140">
        <f>SUM(S56:S58)</f>
        <v>157.2479602844208</v>
      </c>
      <c r="T59" s="141"/>
      <c r="U59" s="142">
        <f>SUM(U56:U58)</f>
        <v>141.86499908442079</v>
      </c>
      <c r="V59" s="143">
        <f>U59-S59</f>
        <v>-15.382961200000011</v>
      </c>
    </row>
    <row r="60" spans="1:22" ht="15.75" thickBot="1" x14ac:dyDescent="0.3">
      <c r="A60" s="144">
        <f t="shared" si="0"/>
        <v>54</v>
      </c>
      <c r="B60" s="145" t="s">
        <v>88</v>
      </c>
      <c r="C60" s="146"/>
      <c r="D60" s="147"/>
      <c r="E60" s="148"/>
      <c r="F60" s="149"/>
      <c r="G60" s="150">
        <f>G59/D59</f>
        <v>-4.480049138090287E-2</v>
      </c>
      <c r="H60" s="146"/>
      <c r="I60" s="147"/>
      <c r="J60" s="148"/>
      <c r="K60" s="149"/>
      <c r="L60" s="150">
        <f>L59/I59</f>
        <v>-4.480049138090287E-2</v>
      </c>
      <c r="M60" s="146"/>
      <c r="N60" s="147"/>
      <c r="O60" s="148"/>
      <c r="P60" s="149"/>
      <c r="Q60" s="150">
        <f>Q59/N59</f>
        <v>-8.9978733825709589E-2</v>
      </c>
      <c r="R60" s="146"/>
      <c r="S60" s="147"/>
      <c r="T60" s="148"/>
      <c r="U60" s="149"/>
      <c r="V60" s="150">
        <f>V59/S59</f>
        <v>-9.7826141414974296E-2</v>
      </c>
    </row>
    <row r="61" spans="1:22" ht="15.75" thickBot="1" x14ac:dyDescent="0.3"/>
    <row r="62" spans="1:22" x14ac:dyDescent="0.25">
      <c r="A62" s="113">
        <f>A60+1</f>
        <v>55</v>
      </c>
      <c r="B62" s="114" t="s">
        <v>90</v>
      </c>
      <c r="C62" s="113" t="s">
        <v>2</v>
      </c>
      <c r="D62" s="158" t="s">
        <v>3</v>
      </c>
      <c r="E62" s="159" t="s">
        <v>2</v>
      </c>
      <c r="F62" s="160" t="s">
        <v>3</v>
      </c>
      <c r="G62" s="161" t="s">
        <v>78</v>
      </c>
      <c r="H62" s="113" t="s">
        <v>2</v>
      </c>
      <c r="I62" s="158" t="s">
        <v>3</v>
      </c>
      <c r="J62" s="159" t="s">
        <v>2</v>
      </c>
      <c r="K62" s="160" t="s">
        <v>3</v>
      </c>
      <c r="L62" s="161" t="s">
        <v>78</v>
      </c>
      <c r="M62" s="113" t="s">
        <v>2</v>
      </c>
      <c r="N62" s="158" t="s">
        <v>3</v>
      </c>
      <c r="O62" s="159" t="s">
        <v>2</v>
      </c>
      <c r="P62" s="160" t="s">
        <v>3</v>
      </c>
      <c r="Q62" s="161" t="s">
        <v>78</v>
      </c>
      <c r="R62" s="113" t="s">
        <v>2</v>
      </c>
      <c r="S62" s="158" t="s">
        <v>3</v>
      </c>
      <c r="T62" s="159" t="s">
        <v>2</v>
      </c>
      <c r="U62" s="160" t="s">
        <v>3</v>
      </c>
      <c r="V62" s="161" t="s">
        <v>78</v>
      </c>
    </row>
    <row r="63" spans="1:22" x14ac:dyDescent="0.25">
      <c r="A63" s="99">
        <f>A62+1</f>
        <v>56</v>
      </c>
      <c r="B63" s="48" t="s">
        <v>89</v>
      </c>
      <c r="C63" s="49"/>
      <c r="D63" s="32">
        <f>SUM(D18:D19)+D22+D31+D24</f>
        <v>23.725000000000001</v>
      </c>
      <c r="E63" s="66"/>
      <c r="F63" s="2">
        <f>SUM(F18:F19)+F22+F31+F24</f>
        <v>23.639999999999997</v>
      </c>
      <c r="G63" s="36">
        <f>F63-D63</f>
        <v>-8.5000000000004405E-2</v>
      </c>
      <c r="H63" s="49"/>
      <c r="I63" s="32">
        <f>SUM(I18:I19)+I22+I31+I24</f>
        <v>23.725000000000001</v>
      </c>
      <c r="J63" s="66"/>
      <c r="K63" s="2">
        <f>SUM(K18:K19)+K22+K31+K24</f>
        <v>23.639999999999997</v>
      </c>
      <c r="L63" s="36">
        <f>K63-I63</f>
        <v>-8.5000000000004405E-2</v>
      </c>
      <c r="M63" s="49"/>
      <c r="N63" s="32">
        <f>SUM(N18:N19)+N22+N31+N24</f>
        <v>23.725000000000001</v>
      </c>
      <c r="O63" s="66"/>
      <c r="P63" s="2">
        <f>SUM(P18:P19)+P22+P31+P24</f>
        <v>23.639999999999997</v>
      </c>
      <c r="Q63" s="36">
        <f>P63-N63</f>
        <v>-8.5000000000004405E-2</v>
      </c>
      <c r="R63" s="49"/>
      <c r="S63" s="32">
        <f>SUM(S18:S19)+S22+S31+S24</f>
        <v>23.725000000000001</v>
      </c>
      <c r="T63" s="66"/>
      <c r="U63" s="2">
        <f>SUM(U18:U19)+U22+U31+U24</f>
        <v>23.639999999999997</v>
      </c>
      <c r="V63" s="36">
        <f>U63-S63</f>
        <v>-8.5000000000004405E-2</v>
      </c>
    </row>
    <row r="64" spans="1:22" x14ac:dyDescent="0.25">
      <c r="A64" s="124">
        <f t="shared" ref="A64:A66" si="9">A63+1</f>
        <v>57</v>
      </c>
      <c r="B64" s="125" t="s">
        <v>88</v>
      </c>
      <c r="C64" s="126"/>
      <c r="D64" s="127"/>
      <c r="E64" s="128"/>
      <c r="F64" s="53"/>
      <c r="G64" s="129">
        <f>G63/SUM(D63:D66)</f>
        <v>-2.7620759661713739E-3</v>
      </c>
      <c r="H64" s="126"/>
      <c r="I64" s="127"/>
      <c r="J64" s="128"/>
      <c r="K64" s="53"/>
      <c r="L64" s="129">
        <f>L63/SUM(I63:I66)</f>
        <v>-2.7620759661713739E-3</v>
      </c>
      <c r="M64" s="126"/>
      <c r="N64" s="127"/>
      <c r="O64" s="128"/>
      <c r="P64" s="53"/>
      <c r="Q64" s="129">
        <f>Q63/SUM(N63:N66)</f>
        <v>-2.7354098142691793E-3</v>
      </c>
      <c r="R64" s="126"/>
      <c r="S64" s="127"/>
      <c r="T64" s="128"/>
      <c r="U64" s="53"/>
      <c r="V64" s="129">
        <f>V63/SUM(S63:S66)</f>
        <v>-2.3352319114477464E-3</v>
      </c>
    </row>
    <row r="65" spans="1:22" x14ac:dyDescent="0.25">
      <c r="A65" s="99">
        <f t="shared" si="9"/>
        <v>58</v>
      </c>
      <c r="B65" s="48" t="s">
        <v>91</v>
      </c>
      <c r="C65" s="49"/>
      <c r="D65" s="32">
        <f>D20+D23+SUM(D25:D30)+D21</f>
        <v>7.0489544607190391</v>
      </c>
      <c r="E65" s="66"/>
      <c r="F65" s="2">
        <f>F20+F23+SUM(F25:F30)+F21</f>
        <v>4.8489544607190389</v>
      </c>
      <c r="G65" s="36">
        <f>F65-D65</f>
        <v>-2.2000000000000002</v>
      </c>
      <c r="H65" s="49"/>
      <c r="I65" s="32">
        <f>I20+I23+SUM(I25:I30)+I21</f>
        <v>7.0489544607190391</v>
      </c>
      <c r="J65" s="66"/>
      <c r="K65" s="2">
        <f>K20+K23+SUM(K25:K30)+K21</f>
        <v>4.8489544607190389</v>
      </c>
      <c r="L65" s="36">
        <f>K65-I65</f>
        <v>-2.2000000000000002</v>
      </c>
      <c r="M65" s="49"/>
      <c r="N65" s="32">
        <f>N20+N23+SUM(N25:N30)+N21</f>
        <v>7.3489544607190389</v>
      </c>
      <c r="O65" s="66"/>
      <c r="P65" s="2">
        <f>P20+P23+SUM(P25:P30)+P21</f>
        <v>4.8489544607190389</v>
      </c>
      <c r="Q65" s="36">
        <f>P65-N65</f>
        <v>-2.5</v>
      </c>
      <c r="R65" s="49"/>
      <c r="S65" s="32">
        <f>S20+S23+SUM(S25:S30)+S21</f>
        <v>12.673954460719038</v>
      </c>
      <c r="T65" s="66"/>
      <c r="U65" s="2">
        <f>U20+U23+SUM(U25:U30)+U21</f>
        <v>4.8489544607190389</v>
      </c>
      <c r="V65" s="36">
        <f>U65-S65</f>
        <v>-7.8249999999999993</v>
      </c>
    </row>
    <row r="66" spans="1:22" ht="15.75" thickBot="1" x14ac:dyDescent="0.3">
      <c r="A66" s="130">
        <f t="shared" si="9"/>
        <v>59</v>
      </c>
      <c r="B66" s="131" t="s">
        <v>88</v>
      </c>
      <c r="C66" s="132"/>
      <c r="D66" s="133"/>
      <c r="E66" s="134"/>
      <c r="F66" s="135"/>
      <c r="G66" s="136">
        <f>G65/SUM(D63:D66)</f>
        <v>-7.1489025006784807E-2</v>
      </c>
      <c r="H66" s="132"/>
      <c r="I66" s="133"/>
      <c r="J66" s="134"/>
      <c r="K66" s="135"/>
      <c r="L66" s="136">
        <f>L65/SUM(I63:I66)</f>
        <v>-7.1489025006784807E-2</v>
      </c>
      <c r="M66" s="132"/>
      <c r="N66" s="133"/>
      <c r="O66" s="134"/>
      <c r="P66" s="135"/>
      <c r="Q66" s="136">
        <f>Q65/SUM(N63:N66)</f>
        <v>-8.0453229831442277E-2</v>
      </c>
      <c r="R66" s="132"/>
      <c r="S66" s="133"/>
      <c r="T66" s="134"/>
      <c r="U66" s="135"/>
      <c r="V66" s="136">
        <f>V65/SUM(S63:S66)</f>
        <v>-0.21497870243620787</v>
      </c>
    </row>
    <row r="67" spans="1:22" ht="15.75" thickBot="1" x14ac:dyDescent="0.3"/>
    <row r="68" spans="1:22" x14ac:dyDescent="0.25">
      <c r="A68" s="333" t="s">
        <v>82</v>
      </c>
      <c r="B68" s="335" t="s">
        <v>0</v>
      </c>
      <c r="C68" s="331" t="s">
        <v>160</v>
      </c>
      <c r="D68" s="332"/>
      <c r="E68" s="329" t="s">
        <v>159</v>
      </c>
      <c r="F68" s="329"/>
      <c r="G68" s="330"/>
      <c r="H68" s="331" t="s">
        <v>161</v>
      </c>
      <c r="I68" s="332"/>
      <c r="J68" s="329" t="s">
        <v>159</v>
      </c>
      <c r="K68" s="329"/>
      <c r="L68" s="330"/>
      <c r="M68" s="331" t="s">
        <v>162</v>
      </c>
      <c r="N68" s="332"/>
      <c r="O68" s="329" t="s">
        <v>159</v>
      </c>
      <c r="P68" s="329"/>
      <c r="Q68" s="330"/>
      <c r="R68" s="331" t="s">
        <v>163</v>
      </c>
      <c r="S68" s="332"/>
      <c r="T68" s="329" t="s">
        <v>159</v>
      </c>
      <c r="U68" s="329"/>
      <c r="V68" s="330"/>
    </row>
    <row r="69" spans="1:22" x14ac:dyDescent="0.25">
      <c r="A69" s="334"/>
      <c r="B69" s="336"/>
      <c r="C69" s="117" t="s">
        <v>2</v>
      </c>
      <c r="D69" s="118" t="s">
        <v>3</v>
      </c>
      <c r="E69" s="119" t="s">
        <v>2</v>
      </c>
      <c r="F69" s="120" t="s">
        <v>3</v>
      </c>
      <c r="G69" s="246" t="s">
        <v>78</v>
      </c>
      <c r="H69" s="117" t="s">
        <v>2</v>
      </c>
      <c r="I69" s="118" t="s">
        <v>3</v>
      </c>
      <c r="J69" s="119" t="s">
        <v>2</v>
      </c>
      <c r="K69" s="120" t="s">
        <v>3</v>
      </c>
      <c r="L69" s="246" t="s">
        <v>78</v>
      </c>
      <c r="M69" s="117" t="s">
        <v>2</v>
      </c>
      <c r="N69" s="118" t="s">
        <v>3</v>
      </c>
      <c r="O69" s="119" t="s">
        <v>2</v>
      </c>
      <c r="P69" s="120" t="s">
        <v>3</v>
      </c>
      <c r="Q69" s="246" t="s">
        <v>78</v>
      </c>
      <c r="R69" s="117" t="s">
        <v>2</v>
      </c>
      <c r="S69" s="118" t="s">
        <v>3</v>
      </c>
      <c r="T69" s="119" t="s">
        <v>2</v>
      </c>
      <c r="U69" s="120" t="s">
        <v>3</v>
      </c>
      <c r="V69" s="246" t="s">
        <v>78</v>
      </c>
    </row>
    <row r="70" spans="1:22" x14ac:dyDescent="0.25">
      <c r="A70" s="99">
        <v>1</v>
      </c>
      <c r="B70" s="48" t="s">
        <v>69</v>
      </c>
      <c r="C70" s="49"/>
      <c r="D70" s="210">
        <v>135</v>
      </c>
      <c r="E70" s="66"/>
      <c r="F70" s="1">
        <f>D70</f>
        <v>135</v>
      </c>
      <c r="G70" s="48"/>
      <c r="H70" s="49"/>
      <c r="I70" s="30">
        <f>D70</f>
        <v>135</v>
      </c>
      <c r="J70" s="66"/>
      <c r="K70" s="1">
        <f>I70</f>
        <v>135</v>
      </c>
      <c r="L70" s="48"/>
      <c r="M70" s="49"/>
      <c r="N70" s="30">
        <f>D70</f>
        <v>135</v>
      </c>
      <c r="O70" s="66"/>
      <c r="P70" s="1">
        <f>N70</f>
        <v>135</v>
      </c>
      <c r="Q70" s="48"/>
      <c r="R70" s="49"/>
      <c r="S70" s="30">
        <f>D70</f>
        <v>135</v>
      </c>
      <c r="T70" s="66"/>
      <c r="U70" s="1">
        <f>S70</f>
        <v>135</v>
      </c>
      <c r="V70" s="48"/>
    </row>
    <row r="71" spans="1:22" x14ac:dyDescent="0.25">
      <c r="A71" s="99">
        <f>A70+1</f>
        <v>2</v>
      </c>
      <c r="B71" s="48" t="s">
        <v>70</v>
      </c>
      <c r="C71" s="49"/>
      <c r="D71" s="30">
        <v>0</v>
      </c>
      <c r="E71" s="66"/>
      <c r="F71" s="1">
        <f>D71</f>
        <v>0</v>
      </c>
      <c r="G71" s="48"/>
      <c r="H71" s="49"/>
      <c r="I71" s="30">
        <v>0</v>
      </c>
      <c r="J71" s="66"/>
      <c r="K71" s="1">
        <f>I71</f>
        <v>0</v>
      </c>
      <c r="L71" s="48"/>
      <c r="M71" s="49"/>
      <c r="N71" s="30">
        <v>0</v>
      </c>
      <c r="O71" s="66"/>
      <c r="P71" s="1">
        <f>N71</f>
        <v>0</v>
      </c>
      <c r="Q71" s="48"/>
      <c r="R71" s="49"/>
      <c r="S71" s="30">
        <v>0</v>
      </c>
      <c r="T71" s="66"/>
      <c r="U71" s="1">
        <f>S71</f>
        <v>0</v>
      </c>
      <c r="V71" s="48"/>
    </row>
    <row r="72" spans="1:22" x14ac:dyDescent="0.25">
      <c r="A72" s="99">
        <f t="shared" ref="A72:A123" si="10">A71+1</f>
        <v>3</v>
      </c>
      <c r="B72" s="48" t="s">
        <v>19</v>
      </c>
      <c r="C72" s="49"/>
      <c r="D72" s="30">
        <f>EPI_LOSS</f>
        <v>1.0431999999999999</v>
      </c>
      <c r="E72" s="66"/>
      <c r="F72" s="1">
        <f>EPI_LOSS</f>
        <v>1.0431999999999999</v>
      </c>
      <c r="G72" s="48"/>
      <c r="H72" s="49"/>
      <c r="I72" s="30">
        <f>EPI_LOSS</f>
        <v>1.0431999999999999</v>
      </c>
      <c r="J72" s="66"/>
      <c r="K72" s="1">
        <f>EPI_LOSS</f>
        <v>1.0431999999999999</v>
      </c>
      <c r="L72" s="48"/>
      <c r="M72" s="49"/>
      <c r="N72" s="30">
        <f>EPI_LOSS</f>
        <v>1.0431999999999999</v>
      </c>
      <c r="O72" s="66"/>
      <c r="P72" s="1">
        <f>EPI_LOSS</f>
        <v>1.0431999999999999</v>
      </c>
      <c r="Q72" s="48"/>
      <c r="R72" s="49"/>
      <c r="S72" s="42">
        <f>NEW_LOSS</f>
        <v>1.0431999999999999</v>
      </c>
      <c r="T72" s="66"/>
      <c r="U72" s="1">
        <f>EPI_LOSS</f>
        <v>1.0431999999999999</v>
      </c>
      <c r="V72" s="48"/>
    </row>
    <row r="73" spans="1:22" x14ac:dyDescent="0.25">
      <c r="A73" s="99">
        <f t="shared" si="10"/>
        <v>4</v>
      </c>
      <c r="B73" s="48" t="s">
        <v>71</v>
      </c>
      <c r="C73" s="49"/>
      <c r="D73" s="30">
        <f>D70*D72</f>
        <v>140.83199999999999</v>
      </c>
      <c r="E73" s="66"/>
      <c r="F73" s="1">
        <f>F70*F72</f>
        <v>140.83199999999999</v>
      </c>
      <c r="G73" s="48"/>
      <c r="H73" s="49"/>
      <c r="I73" s="30">
        <f>I70*I72</f>
        <v>140.83199999999999</v>
      </c>
      <c r="J73" s="66"/>
      <c r="K73" s="1">
        <f>K70*K72</f>
        <v>140.83199999999999</v>
      </c>
      <c r="L73" s="48"/>
      <c r="M73" s="49"/>
      <c r="N73" s="30">
        <f>N70*N72</f>
        <v>140.83199999999999</v>
      </c>
      <c r="O73" s="66"/>
      <c r="P73" s="1">
        <f>P70*P72</f>
        <v>140.83199999999999</v>
      </c>
      <c r="Q73" s="48"/>
      <c r="R73" s="49"/>
      <c r="S73" s="30">
        <f>S70*S72</f>
        <v>140.83199999999999</v>
      </c>
      <c r="T73" s="66"/>
      <c r="U73" s="1">
        <f>U70*U72</f>
        <v>140.83199999999999</v>
      </c>
      <c r="V73" s="48"/>
    </row>
    <row r="74" spans="1:22" x14ac:dyDescent="0.25">
      <c r="A74" s="100">
        <f t="shared" si="10"/>
        <v>5</v>
      </c>
      <c r="B74" s="46" t="s">
        <v>24</v>
      </c>
      <c r="C74" s="45"/>
      <c r="D74" s="31"/>
      <c r="E74" s="67"/>
      <c r="F74" s="29"/>
      <c r="G74" s="46"/>
      <c r="H74" s="45"/>
      <c r="I74" s="31"/>
      <c r="J74" s="67"/>
      <c r="K74" s="29"/>
      <c r="L74" s="46"/>
      <c r="M74" s="45"/>
      <c r="N74" s="31"/>
      <c r="O74" s="67"/>
      <c r="P74" s="29"/>
      <c r="Q74" s="46"/>
      <c r="R74" s="45"/>
      <c r="S74" s="31"/>
      <c r="T74" s="67"/>
      <c r="U74" s="29"/>
      <c r="V74" s="46"/>
    </row>
    <row r="75" spans="1:22" x14ac:dyDescent="0.25">
      <c r="A75" s="99">
        <f t="shared" si="10"/>
        <v>6</v>
      </c>
      <c r="B75" s="48" t="s">
        <v>20</v>
      </c>
      <c r="C75" s="47">
        <f>'General Input'!$B$11</f>
        <v>8.6999999999999994E-2</v>
      </c>
      <c r="D75" s="32">
        <f>D70*C75*TOU_OFF</f>
        <v>7.6319041278295607</v>
      </c>
      <c r="E75" s="68">
        <f>'General Input'!$B$11</f>
        <v>8.6999999999999994E-2</v>
      </c>
      <c r="F75" s="2">
        <f>F70*E75*TOU_OFF</f>
        <v>7.6319041278295607</v>
      </c>
      <c r="G75" s="48"/>
      <c r="H75" s="47">
        <f>'General Input'!$B$11</f>
        <v>8.6999999999999994E-2</v>
      </c>
      <c r="I75" s="32">
        <f>I70*H75*TOU_OFF</f>
        <v>7.6319041278295607</v>
      </c>
      <c r="J75" s="68">
        <f>'General Input'!$B$11</f>
        <v>8.6999999999999994E-2</v>
      </c>
      <c r="K75" s="2">
        <f>K70*J75*TOU_OFF</f>
        <v>7.6319041278295607</v>
      </c>
      <c r="L75" s="48"/>
      <c r="M75" s="47">
        <f>'General Input'!$B$11</f>
        <v>8.6999999999999994E-2</v>
      </c>
      <c r="N75" s="32">
        <f>N70*M75*TOU_OFF</f>
        <v>7.6319041278295607</v>
      </c>
      <c r="O75" s="68">
        <f>'General Input'!$B$11</f>
        <v>8.6999999999999994E-2</v>
      </c>
      <c r="P75" s="2">
        <f>P70*O75*TOU_OFF</f>
        <v>7.6319041278295607</v>
      </c>
      <c r="Q75" s="48"/>
      <c r="R75" s="47">
        <f>'General Input'!$B$11</f>
        <v>8.6999999999999994E-2</v>
      </c>
      <c r="S75" s="32">
        <f>S70*R75*TOU_OFF</f>
        <v>7.6319041278295607</v>
      </c>
      <c r="T75" s="68">
        <f>'General Input'!$B$11</f>
        <v>8.6999999999999994E-2</v>
      </c>
      <c r="U75" s="2">
        <f>U70*T75*TOU_OFF</f>
        <v>7.6319041278295607</v>
      </c>
      <c r="V75" s="48"/>
    </row>
    <row r="76" spans="1:22" x14ac:dyDescent="0.25">
      <c r="A76" s="99">
        <f t="shared" si="10"/>
        <v>7</v>
      </c>
      <c r="B76" s="48" t="s">
        <v>21</v>
      </c>
      <c r="C76" s="47">
        <f>'General Input'!$B$12</f>
        <v>0.13200000000000001</v>
      </c>
      <c r="D76" s="32">
        <f>D70*C76*TOU_MID</f>
        <v>3.0372303595206396</v>
      </c>
      <c r="E76" s="68">
        <f>'General Input'!$B$12</f>
        <v>0.13200000000000001</v>
      </c>
      <c r="F76" s="2">
        <f>F70*E76*TOU_MID</f>
        <v>3.0372303595206396</v>
      </c>
      <c r="G76" s="48"/>
      <c r="H76" s="47">
        <f>'General Input'!$B$12</f>
        <v>0.13200000000000001</v>
      </c>
      <c r="I76" s="32">
        <f>I70*H76*TOU_MID</f>
        <v>3.0372303595206396</v>
      </c>
      <c r="J76" s="68">
        <f>'General Input'!$B$12</f>
        <v>0.13200000000000001</v>
      </c>
      <c r="K76" s="2">
        <f>K70*J76*TOU_MID</f>
        <v>3.0372303595206396</v>
      </c>
      <c r="L76" s="48"/>
      <c r="M76" s="47">
        <f>'General Input'!$B$12</f>
        <v>0.13200000000000001</v>
      </c>
      <c r="N76" s="32">
        <f>N70*M76*TOU_MID</f>
        <v>3.0372303595206396</v>
      </c>
      <c r="O76" s="68">
        <f>'General Input'!$B$12</f>
        <v>0.13200000000000001</v>
      </c>
      <c r="P76" s="2">
        <f>P70*O76*TOU_MID</f>
        <v>3.0372303595206396</v>
      </c>
      <c r="Q76" s="48"/>
      <c r="R76" s="47">
        <f>'General Input'!$B$12</f>
        <v>0.13200000000000001</v>
      </c>
      <c r="S76" s="32">
        <f>S70*R76*TOU_MID</f>
        <v>3.0372303595206396</v>
      </c>
      <c r="T76" s="68">
        <f>'General Input'!$B$12</f>
        <v>0.13200000000000001</v>
      </c>
      <c r="U76" s="2">
        <f>U70*T76*TOU_MID</f>
        <v>3.0372303595206396</v>
      </c>
      <c r="V76" s="48"/>
    </row>
    <row r="77" spans="1:22" x14ac:dyDescent="0.25">
      <c r="A77" s="101">
        <f t="shared" si="10"/>
        <v>8</v>
      </c>
      <c r="B77" s="85" t="s">
        <v>22</v>
      </c>
      <c r="C77" s="84">
        <f>'General Input'!$B$13</f>
        <v>0.18</v>
      </c>
      <c r="D77" s="39">
        <f>D70*C77*TOU_ON</f>
        <v>4.3681757656458053</v>
      </c>
      <c r="E77" s="69">
        <f>'General Input'!$B$13</f>
        <v>0.18</v>
      </c>
      <c r="F77" s="40">
        <f>F70*E77*TOU_ON</f>
        <v>4.3681757656458053</v>
      </c>
      <c r="G77" s="85"/>
      <c r="H77" s="84">
        <f>'General Input'!$B$13</f>
        <v>0.18</v>
      </c>
      <c r="I77" s="39">
        <f>I70*H77*TOU_ON</f>
        <v>4.3681757656458053</v>
      </c>
      <c r="J77" s="69">
        <f>'General Input'!$B$13</f>
        <v>0.18</v>
      </c>
      <c r="K77" s="40">
        <f>K70*J77*TOU_ON</f>
        <v>4.3681757656458053</v>
      </c>
      <c r="L77" s="85"/>
      <c r="M77" s="84">
        <f>'General Input'!$B$13</f>
        <v>0.18</v>
      </c>
      <c r="N77" s="39">
        <f>N70*M77*TOU_ON</f>
        <v>4.3681757656458053</v>
      </c>
      <c r="O77" s="69">
        <f>'General Input'!$B$13</f>
        <v>0.18</v>
      </c>
      <c r="P77" s="40">
        <f>P70*O77*TOU_ON</f>
        <v>4.3681757656458053</v>
      </c>
      <c r="Q77" s="85"/>
      <c r="R77" s="84">
        <f>'General Input'!$B$13</f>
        <v>0.18</v>
      </c>
      <c r="S77" s="39">
        <f>S70*R77*TOU_ON</f>
        <v>4.3681757656458053</v>
      </c>
      <c r="T77" s="69">
        <f>'General Input'!$B$13</f>
        <v>0.18</v>
      </c>
      <c r="U77" s="40">
        <f>U70*T77*TOU_ON</f>
        <v>4.3681757656458053</v>
      </c>
      <c r="V77" s="85"/>
    </row>
    <row r="78" spans="1:22" x14ac:dyDescent="0.25">
      <c r="A78" s="102">
        <f t="shared" si="10"/>
        <v>9</v>
      </c>
      <c r="B78" s="103" t="s">
        <v>23</v>
      </c>
      <c r="C78" s="86"/>
      <c r="D78" s="56">
        <f>SUM(D75:D77)</f>
        <v>15.037310252996006</v>
      </c>
      <c r="E78" s="70"/>
      <c r="F78" s="55">
        <f>SUM(F75:F77)</f>
        <v>15.037310252996006</v>
      </c>
      <c r="G78" s="87">
        <f>D78-F78</f>
        <v>0</v>
      </c>
      <c r="H78" s="86"/>
      <c r="I78" s="56">
        <f>SUM(I75:I77)</f>
        <v>15.037310252996006</v>
      </c>
      <c r="J78" s="70"/>
      <c r="K78" s="55">
        <f>SUM(K75:K77)</f>
        <v>15.037310252996006</v>
      </c>
      <c r="L78" s="87">
        <f>I78-K78</f>
        <v>0</v>
      </c>
      <c r="M78" s="86"/>
      <c r="N78" s="56">
        <f>SUM(N75:N77)</f>
        <v>15.037310252996006</v>
      </c>
      <c r="O78" s="70"/>
      <c r="P78" s="55">
        <f>SUM(P75:P77)</f>
        <v>15.037310252996006</v>
      </c>
      <c r="Q78" s="87">
        <f>N78-P78</f>
        <v>0</v>
      </c>
      <c r="R78" s="86"/>
      <c r="S78" s="56">
        <f>SUM(S75:S77)</f>
        <v>15.037310252996006</v>
      </c>
      <c r="T78" s="70"/>
      <c r="U78" s="55">
        <f>SUM(U75:U77)</f>
        <v>15.037310252996006</v>
      </c>
      <c r="V78" s="87">
        <f>S78-U78</f>
        <v>0</v>
      </c>
    </row>
    <row r="79" spans="1:22" x14ac:dyDescent="0.25">
      <c r="A79" s="104">
        <f t="shared" si="10"/>
        <v>10</v>
      </c>
      <c r="B79" s="105" t="s">
        <v>88</v>
      </c>
      <c r="C79" s="88"/>
      <c r="D79" s="80"/>
      <c r="E79" s="71"/>
      <c r="F79" s="57"/>
      <c r="G79" s="89">
        <f>G78/D78</f>
        <v>0</v>
      </c>
      <c r="H79" s="88"/>
      <c r="I79" s="80"/>
      <c r="J79" s="71"/>
      <c r="K79" s="57"/>
      <c r="L79" s="89">
        <f>L78/I78</f>
        <v>0</v>
      </c>
      <c r="M79" s="88"/>
      <c r="N79" s="80"/>
      <c r="O79" s="71"/>
      <c r="P79" s="57"/>
      <c r="Q79" s="89">
        <f>Q78/N78</f>
        <v>0</v>
      </c>
      <c r="R79" s="88"/>
      <c r="S79" s="80"/>
      <c r="T79" s="71"/>
      <c r="U79" s="57"/>
      <c r="V79" s="89">
        <f>V78/S78</f>
        <v>0</v>
      </c>
    </row>
    <row r="80" spans="1:22" x14ac:dyDescent="0.25">
      <c r="A80" s="106">
        <f t="shared" si="10"/>
        <v>11</v>
      </c>
      <c r="B80" s="91" t="s">
        <v>25</v>
      </c>
      <c r="C80" s="90"/>
      <c r="D80" s="81"/>
      <c r="E80" s="72"/>
      <c r="F80" s="54"/>
      <c r="G80" s="91"/>
      <c r="H80" s="90"/>
      <c r="I80" s="81"/>
      <c r="J80" s="72"/>
      <c r="K80" s="54"/>
      <c r="L80" s="91"/>
      <c r="M80" s="90"/>
      <c r="N80" s="81"/>
      <c r="O80" s="72"/>
      <c r="P80" s="54"/>
      <c r="Q80" s="91"/>
      <c r="R80" s="90"/>
      <c r="S80" s="81"/>
      <c r="T80" s="72"/>
      <c r="U80" s="54"/>
      <c r="V80" s="91"/>
    </row>
    <row r="81" spans="1:22" x14ac:dyDescent="0.25">
      <c r="A81" s="99">
        <f t="shared" si="10"/>
        <v>12</v>
      </c>
      <c r="B81" s="48" t="s">
        <v>5</v>
      </c>
      <c r="C81" s="35">
        <f>Rates!$B$3</f>
        <v>18.98</v>
      </c>
      <c r="D81" s="294">
        <f>C81</f>
        <v>18.98</v>
      </c>
      <c r="E81" s="73">
        <f>Rates!$J$3</f>
        <v>20.99</v>
      </c>
      <c r="F81" s="2">
        <f>E81</f>
        <v>20.99</v>
      </c>
      <c r="G81" s="48"/>
      <c r="H81" s="35">
        <f>Rates!$B$3</f>
        <v>18.98</v>
      </c>
      <c r="I81" s="294">
        <f>H81</f>
        <v>18.98</v>
      </c>
      <c r="J81" s="73">
        <f>Rates!$J$3</f>
        <v>20.99</v>
      </c>
      <c r="K81" s="2">
        <f>J81</f>
        <v>20.99</v>
      </c>
      <c r="L81" s="48"/>
      <c r="M81" s="35">
        <f>Rates!$B$3</f>
        <v>18.98</v>
      </c>
      <c r="N81" s="294">
        <f>M81</f>
        <v>18.98</v>
      </c>
      <c r="O81" s="73">
        <f>Rates!$J$3</f>
        <v>20.99</v>
      </c>
      <c r="P81" s="2">
        <f>O81</f>
        <v>20.99</v>
      </c>
      <c r="Q81" s="48"/>
      <c r="R81" s="35">
        <f>Rates!$B$3</f>
        <v>18.98</v>
      </c>
      <c r="S81" s="294">
        <f>R81</f>
        <v>18.98</v>
      </c>
      <c r="T81" s="73">
        <f>Rates!$J$3</f>
        <v>20.99</v>
      </c>
      <c r="U81" s="2">
        <f>T81</f>
        <v>20.99</v>
      </c>
      <c r="V81" s="48"/>
    </row>
    <row r="82" spans="1:22" x14ac:dyDescent="0.25">
      <c r="A82" s="99">
        <f>A81+1</f>
        <v>13</v>
      </c>
      <c r="B82" s="48" t="s">
        <v>140</v>
      </c>
      <c r="C82" s="35">
        <f>Rates!$B$4</f>
        <v>0.22</v>
      </c>
      <c r="D82" s="294">
        <f t="shared" ref="D82:D83" si="11">C82</f>
        <v>0.22</v>
      </c>
      <c r="E82" s="73">
        <f>Rates!$J$4</f>
        <v>0</v>
      </c>
      <c r="F82" s="2">
        <f t="shared" ref="F82:F83" si="12">E82</f>
        <v>0</v>
      </c>
      <c r="G82" s="48"/>
      <c r="H82" s="35">
        <f>Rates!$B$4</f>
        <v>0.22</v>
      </c>
      <c r="I82" s="294">
        <f t="shared" ref="I82:I83" si="13">H82</f>
        <v>0.22</v>
      </c>
      <c r="J82" s="73">
        <f>Rates!$J$4</f>
        <v>0</v>
      </c>
      <c r="K82" s="2">
        <f t="shared" ref="K82:K83" si="14">J82</f>
        <v>0</v>
      </c>
      <c r="L82" s="48"/>
      <c r="M82" s="35">
        <f>Rates!$B$4</f>
        <v>0.22</v>
      </c>
      <c r="N82" s="294">
        <f t="shared" ref="N82:N83" si="15">M82</f>
        <v>0.22</v>
      </c>
      <c r="O82" s="73">
        <f>Rates!$J$4</f>
        <v>0</v>
      </c>
      <c r="P82" s="2">
        <f t="shared" ref="P82:P83" si="16">O82</f>
        <v>0</v>
      </c>
      <c r="Q82" s="48"/>
      <c r="R82" s="35">
        <f>Rates!$B$4</f>
        <v>0.22</v>
      </c>
      <c r="S82" s="294">
        <f t="shared" ref="S82:S83" si="17">R82</f>
        <v>0.22</v>
      </c>
      <c r="T82" s="73">
        <f>Rates!$J$4</f>
        <v>0</v>
      </c>
      <c r="U82" s="2">
        <f t="shared" ref="U82:U83" si="18">T82</f>
        <v>0</v>
      </c>
      <c r="V82" s="48"/>
    </row>
    <row r="83" spans="1:22" x14ac:dyDescent="0.25">
      <c r="A83" s="99">
        <f t="shared" si="10"/>
        <v>14</v>
      </c>
      <c r="B83" s="48" t="s">
        <v>73</v>
      </c>
      <c r="C83" s="35">
        <f>Rates!$B$5</f>
        <v>0.79</v>
      </c>
      <c r="D83" s="294">
        <f t="shared" si="11"/>
        <v>0.79</v>
      </c>
      <c r="E83" s="73">
        <f>Rates!$J$5</f>
        <v>0.79</v>
      </c>
      <c r="F83" s="2">
        <f t="shared" si="12"/>
        <v>0.79</v>
      </c>
      <c r="G83" s="48"/>
      <c r="H83" s="35">
        <f>Rates!$B$5</f>
        <v>0.79</v>
      </c>
      <c r="I83" s="294">
        <f t="shared" si="13"/>
        <v>0.79</v>
      </c>
      <c r="J83" s="73">
        <f>Rates!$J$5</f>
        <v>0.79</v>
      </c>
      <c r="K83" s="2">
        <f t="shared" si="14"/>
        <v>0.79</v>
      </c>
      <c r="L83" s="48"/>
      <c r="M83" s="35">
        <f>Rates!$B$5</f>
        <v>0.79</v>
      </c>
      <c r="N83" s="294">
        <f t="shared" si="15"/>
        <v>0.79</v>
      </c>
      <c r="O83" s="73">
        <f>Rates!$J$5</f>
        <v>0.79</v>
      </c>
      <c r="P83" s="2">
        <f t="shared" si="16"/>
        <v>0.79</v>
      </c>
      <c r="Q83" s="48"/>
      <c r="R83" s="35">
        <f>Rates!$B$5</f>
        <v>0.79</v>
      </c>
      <c r="S83" s="294">
        <f t="shared" si="17"/>
        <v>0.79</v>
      </c>
      <c r="T83" s="73">
        <f>Rates!$J$5</f>
        <v>0.79</v>
      </c>
      <c r="U83" s="2">
        <f t="shared" si="18"/>
        <v>0.79</v>
      </c>
      <c r="V83" s="48"/>
    </row>
    <row r="84" spans="1:22" x14ac:dyDescent="0.25">
      <c r="A84" s="99">
        <f t="shared" si="10"/>
        <v>15</v>
      </c>
      <c r="B84" s="48" t="s">
        <v>4</v>
      </c>
      <c r="C84" s="37">
        <f>D78/D70</f>
        <v>0.11138748335552597</v>
      </c>
      <c r="D84" s="294">
        <f>(D73-D70)*C84</f>
        <v>0.64961180292942677</v>
      </c>
      <c r="E84" s="74">
        <f>F78/F70</f>
        <v>0.11138748335552597</v>
      </c>
      <c r="F84" s="2">
        <f>(F73-F70)*E84</f>
        <v>0.64961180292942677</v>
      </c>
      <c r="G84" s="48"/>
      <c r="H84" s="37">
        <f>I78/I70</f>
        <v>0.11138748335552597</v>
      </c>
      <c r="I84" s="294">
        <f>(I73-I70)*H84</f>
        <v>0.64961180292942677</v>
      </c>
      <c r="J84" s="74">
        <f>K78/K70</f>
        <v>0.11138748335552597</v>
      </c>
      <c r="K84" s="2">
        <f>(K73-K70)*J84</f>
        <v>0.64961180292942677</v>
      </c>
      <c r="L84" s="48"/>
      <c r="M84" s="37">
        <f>N78/N70</f>
        <v>0.11138748335552597</v>
      </c>
      <c r="N84" s="294">
        <f>(N73-N70)*M84</f>
        <v>0.64961180292942677</v>
      </c>
      <c r="O84" s="74">
        <f>P78/P70</f>
        <v>0.11138748335552597</v>
      </c>
      <c r="P84" s="2">
        <f>(P73-P70)*O84</f>
        <v>0.64961180292942677</v>
      </c>
      <c r="Q84" s="48"/>
      <c r="R84" s="37">
        <f>S78/S70</f>
        <v>0.11138748335552597</v>
      </c>
      <c r="S84" s="294">
        <f>(S73-S70)*R84</f>
        <v>0.64961180292942677</v>
      </c>
      <c r="T84" s="74">
        <f>U78/U70</f>
        <v>0.11138748335552597</v>
      </c>
      <c r="U84" s="2">
        <f>(U73-U70)*T84</f>
        <v>0.64961180292942677</v>
      </c>
      <c r="V84" s="48"/>
    </row>
    <row r="85" spans="1:22" x14ac:dyDescent="0.25">
      <c r="A85" s="99">
        <f t="shared" si="10"/>
        <v>16</v>
      </c>
      <c r="B85" s="48" t="s">
        <v>68</v>
      </c>
      <c r="C85" s="37">
        <f>Rates!$B$7</f>
        <v>7.7000000000000002E-3</v>
      </c>
      <c r="D85" s="294">
        <f>C85*D70</f>
        <v>1.0395000000000001</v>
      </c>
      <c r="E85" s="74">
        <f>Rates!$J$7</f>
        <v>5.1999999999999998E-3</v>
      </c>
      <c r="F85" s="2">
        <f>E85*F70</f>
        <v>0.70199999999999996</v>
      </c>
      <c r="G85" s="48"/>
      <c r="H85" s="37">
        <f>Rates!$B$7</f>
        <v>7.7000000000000002E-3</v>
      </c>
      <c r="I85" s="294">
        <f>H85*I70</f>
        <v>1.0395000000000001</v>
      </c>
      <c r="J85" s="74">
        <f>Rates!$J$7</f>
        <v>5.1999999999999998E-3</v>
      </c>
      <c r="K85" s="2">
        <f>J85*K70</f>
        <v>0.70199999999999996</v>
      </c>
      <c r="L85" s="48"/>
      <c r="M85" s="37">
        <f>Rates!$B$7</f>
        <v>7.7000000000000002E-3</v>
      </c>
      <c r="N85" s="294">
        <f>M85*N70</f>
        <v>1.0395000000000001</v>
      </c>
      <c r="O85" s="74">
        <f>Rates!$J$7</f>
        <v>5.1999999999999998E-3</v>
      </c>
      <c r="P85" s="2">
        <f>O85*P70</f>
        <v>0.70199999999999996</v>
      </c>
      <c r="Q85" s="48"/>
      <c r="R85" s="37">
        <f>Rates!$B$7</f>
        <v>7.7000000000000002E-3</v>
      </c>
      <c r="S85" s="294">
        <f>R85*S70</f>
        <v>1.0395000000000001</v>
      </c>
      <c r="T85" s="74">
        <f>Rates!$J$7</f>
        <v>5.1999999999999998E-3</v>
      </c>
      <c r="U85" s="2">
        <f>T85*U70</f>
        <v>0.70199999999999996</v>
      </c>
      <c r="V85" s="48"/>
    </row>
    <row r="86" spans="1:22" x14ac:dyDescent="0.25">
      <c r="A86" s="99">
        <f t="shared" si="10"/>
        <v>17</v>
      </c>
      <c r="B86" s="48" t="s">
        <v>7</v>
      </c>
      <c r="C86" s="37">
        <f>Rates!$B$8</f>
        <v>1.6999999999999999E-3</v>
      </c>
      <c r="D86" s="294">
        <f>C86*D70</f>
        <v>0.22949999999999998</v>
      </c>
      <c r="E86" s="74">
        <f>Rates!$J$8</f>
        <v>1.6999999999999999E-3</v>
      </c>
      <c r="F86" s="2">
        <f>E86*F70</f>
        <v>0.22949999999999998</v>
      </c>
      <c r="G86" s="48"/>
      <c r="H86" s="37">
        <f>Rates!$B$8</f>
        <v>1.6999999999999999E-3</v>
      </c>
      <c r="I86" s="294">
        <f>H86*I70</f>
        <v>0.22949999999999998</v>
      </c>
      <c r="J86" s="74">
        <f>Rates!$J$8</f>
        <v>1.6999999999999999E-3</v>
      </c>
      <c r="K86" s="2">
        <f>J86*K70</f>
        <v>0.22949999999999998</v>
      </c>
      <c r="L86" s="48"/>
      <c r="M86" s="37">
        <f>Rates!$B$8</f>
        <v>1.6999999999999999E-3</v>
      </c>
      <c r="N86" s="294">
        <f>M86*N70</f>
        <v>0.22949999999999998</v>
      </c>
      <c r="O86" s="74">
        <f>Rates!$J$8</f>
        <v>1.6999999999999999E-3</v>
      </c>
      <c r="P86" s="2">
        <f>O86*P70</f>
        <v>0.22949999999999998</v>
      </c>
      <c r="Q86" s="48"/>
      <c r="R86" s="37">
        <f>Rates!$B$8</f>
        <v>1.6999999999999999E-3</v>
      </c>
      <c r="S86" s="294">
        <f>R86*S70</f>
        <v>0.22949999999999998</v>
      </c>
      <c r="T86" s="74">
        <f>Rates!$J$8</f>
        <v>1.6999999999999999E-3</v>
      </c>
      <c r="U86" s="2">
        <f>T86*U70</f>
        <v>0.22949999999999998</v>
      </c>
      <c r="V86" s="48"/>
    </row>
    <row r="87" spans="1:22" x14ac:dyDescent="0.25">
      <c r="A87" s="99">
        <f t="shared" si="10"/>
        <v>18</v>
      </c>
      <c r="B87" s="48" t="s">
        <v>8</v>
      </c>
      <c r="C87" s="37">
        <f>Rates!$B$9</f>
        <v>2.0000000000000001E-4</v>
      </c>
      <c r="D87" s="294">
        <f>C87*D70</f>
        <v>2.7E-2</v>
      </c>
      <c r="E87" s="74">
        <f>Rates!$J$9</f>
        <v>2.0000000000000001E-4</v>
      </c>
      <c r="F87" s="2">
        <f>E87*F70</f>
        <v>2.7E-2</v>
      </c>
      <c r="G87" s="48"/>
      <c r="H87" s="37">
        <f>Rates!$B$9</f>
        <v>2.0000000000000001E-4</v>
      </c>
      <c r="I87" s="294">
        <f>H87*I70</f>
        <v>2.7E-2</v>
      </c>
      <c r="J87" s="74">
        <f>Rates!$J$9</f>
        <v>2.0000000000000001E-4</v>
      </c>
      <c r="K87" s="2">
        <f>J87*K70</f>
        <v>2.7E-2</v>
      </c>
      <c r="L87" s="48"/>
      <c r="M87" s="37">
        <f>Rates!$B$9</f>
        <v>2.0000000000000001E-4</v>
      </c>
      <c r="N87" s="294">
        <f>M87*N70</f>
        <v>2.7E-2</v>
      </c>
      <c r="O87" s="74">
        <f>Rates!$J$9</f>
        <v>2.0000000000000001E-4</v>
      </c>
      <c r="P87" s="2">
        <f>O87*P70</f>
        <v>2.7E-2</v>
      </c>
      <c r="Q87" s="48"/>
      <c r="R87" s="37">
        <f>Rates!$B$9</f>
        <v>2.0000000000000001E-4</v>
      </c>
      <c r="S87" s="294">
        <f>R87*S70</f>
        <v>2.7E-2</v>
      </c>
      <c r="T87" s="74">
        <f>Rates!$J$9</f>
        <v>2.0000000000000001E-4</v>
      </c>
      <c r="U87" s="2">
        <f>T87*U70</f>
        <v>2.7E-2</v>
      </c>
      <c r="V87" s="48"/>
    </row>
    <row r="88" spans="1:22" x14ac:dyDescent="0.25">
      <c r="A88" s="99">
        <f t="shared" si="10"/>
        <v>19</v>
      </c>
      <c r="B88" s="48" t="s">
        <v>76</v>
      </c>
      <c r="C88" s="37">
        <v>0</v>
      </c>
      <c r="D88" s="294">
        <f>C88*D70</f>
        <v>0</v>
      </c>
      <c r="E88" s="74">
        <v>0</v>
      </c>
      <c r="F88" s="2">
        <f>E88*F70</f>
        <v>0</v>
      </c>
      <c r="G88" s="48"/>
      <c r="H88" s="37">
        <v>0</v>
      </c>
      <c r="I88" s="294">
        <f>H88*I70</f>
        <v>0</v>
      </c>
      <c r="J88" s="74">
        <v>0</v>
      </c>
      <c r="K88" s="2">
        <f>J88*K70</f>
        <v>0</v>
      </c>
      <c r="L88" s="48"/>
      <c r="M88" s="37">
        <f>Rates!$B$20</f>
        <v>4.0000000000000002E-4</v>
      </c>
      <c r="N88" s="294">
        <f>M88*N70</f>
        <v>5.3999999999999999E-2</v>
      </c>
      <c r="O88" s="74">
        <v>0</v>
      </c>
      <c r="P88" s="2">
        <f>O88*P70</f>
        <v>0</v>
      </c>
      <c r="Q88" s="48"/>
      <c r="R88" s="37">
        <f>Rates!$B$23</f>
        <v>2.3E-3</v>
      </c>
      <c r="S88" s="294">
        <f>R88*S70</f>
        <v>0.3105</v>
      </c>
      <c r="T88" s="74">
        <v>0</v>
      </c>
      <c r="U88" s="2">
        <f>T88*U70</f>
        <v>0</v>
      </c>
      <c r="V88" s="48"/>
    </row>
    <row r="89" spans="1:22" x14ac:dyDescent="0.25">
      <c r="A89" s="99">
        <f t="shared" si="10"/>
        <v>20</v>
      </c>
      <c r="B89" s="48" t="s">
        <v>83</v>
      </c>
      <c r="C89" s="37">
        <v>0</v>
      </c>
      <c r="D89" s="294">
        <f>C89*D70</f>
        <v>0</v>
      </c>
      <c r="E89" s="74">
        <v>0</v>
      </c>
      <c r="F89" s="2">
        <f>E89*F70</f>
        <v>0</v>
      </c>
      <c r="G89" s="48"/>
      <c r="H89" s="37">
        <v>0</v>
      </c>
      <c r="I89" s="294">
        <f>H89*I70</f>
        <v>0</v>
      </c>
      <c r="J89" s="74">
        <v>0</v>
      </c>
      <c r="K89" s="2">
        <f>J89*K70</f>
        <v>0</v>
      </c>
      <c r="L89" s="48"/>
      <c r="M89" s="37">
        <v>0</v>
      </c>
      <c r="N89" s="294">
        <f>M89*N70</f>
        <v>0</v>
      </c>
      <c r="O89" s="74">
        <v>0</v>
      </c>
      <c r="P89" s="2">
        <f>O89*P70</f>
        <v>0</v>
      </c>
      <c r="Q89" s="48"/>
      <c r="R89" s="37">
        <f>Rates!$B$24</f>
        <v>5.1999999999999998E-3</v>
      </c>
      <c r="S89" s="294">
        <f>R89*S70</f>
        <v>0.70199999999999996</v>
      </c>
      <c r="T89" s="74">
        <v>0</v>
      </c>
      <c r="U89" s="2">
        <f>T89*U70</f>
        <v>0</v>
      </c>
      <c r="V89" s="48"/>
    </row>
    <row r="90" spans="1:22" x14ac:dyDescent="0.25">
      <c r="A90" s="99">
        <f t="shared" si="10"/>
        <v>21</v>
      </c>
      <c r="B90" s="48" t="s">
        <v>77</v>
      </c>
      <c r="C90" s="37">
        <f>Rates!$B$10</f>
        <v>1.5E-3</v>
      </c>
      <c r="D90" s="294">
        <f>C90*D70</f>
        <v>0.20250000000000001</v>
      </c>
      <c r="E90" s="74">
        <f>Rates!$J$10</f>
        <v>0</v>
      </c>
      <c r="F90" s="2">
        <f>E90*F70</f>
        <v>0</v>
      </c>
      <c r="G90" s="48"/>
      <c r="H90" s="37">
        <f>Rates!$B$10</f>
        <v>1.5E-3</v>
      </c>
      <c r="I90" s="294">
        <f>H90*I70</f>
        <v>0.20250000000000001</v>
      </c>
      <c r="J90" s="74">
        <f>Rates!$J$10</f>
        <v>0</v>
      </c>
      <c r="K90" s="2">
        <f>J90*K70</f>
        <v>0</v>
      </c>
      <c r="L90" s="48"/>
      <c r="M90" s="37">
        <f>Rates!$B$10</f>
        <v>1.5E-3</v>
      </c>
      <c r="N90" s="294">
        <f>M90*N70</f>
        <v>0.20250000000000001</v>
      </c>
      <c r="O90" s="74">
        <f>Rates!$J$10</f>
        <v>0</v>
      </c>
      <c r="P90" s="2">
        <f>O90*P70</f>
        <v>0</v>
      </c>
      <c r="Q90" s="48"/>
      <c r="R90" s="37">
        <f>Rates!$B$10</f>
        <v>1.5E-3</v>
      </c>
      <c r="S90" s="294">
        <f>R90*S70</f>
        <v>0.20250000000000001</v>
      </c>
      <c r="T90" s="74">
        <f>Rates!$J$10</f>
        <v>0</v>
      </c>
      <c r="U90" s="2">
        <f>T90*U70</f>
        <v>0</v>
      </c>
      <c r="V90" s="48"/>
    </row>
    <row r="91" spans="1:22" x14ac:dyDescent="0.25">
      <c r="A91" s="99">
        <f t="shared" si="10"/>
        <v>22</v>
      </c>
      <c r="B91" s="48" t="s">
        <v>158</v>
      </c>
      <c r="C91" s="37">
        <f>Rates!$B$11</f>
        <v>0</v>
      </c>
      <c r="D91" s="294">
        <f>C91*D70</f>
        <v>0</v>
      </c>
      <c r="E91" s="74">
        <f>Rates!$J$11</f>
        <v>-1.4E-3</v>
      </c>
      <c r="F91" s="2">
        <f>E91*F70</f>
        <v>-0.189</v>
      </c>
      <c r="G91" s="48"/>
      <c r="H91" s="37">
        <f>Rates!$B$11</f>
        <v>0</v>
      </c>
      <c r="I91" s="294">
        <f>H91*I70</f>
        <v>0</v>
      </c>
      <c r="J91" s="74">
        <f>Rates!$J$11</f>
        <v>-1.4E-3</v>
      </c>
      <c r="K91" s="2">
        <f>J91*K70</f>
        <v>-0.189</v>
      </c>
      <c r="L91" s="48"/>
      <c r="M91" s="37">
        <f>Rates!$B$11</f>
        <v>0</v>
      </c>
      <c r="N91" s="294">
        <f>M91*N70</f>
        <v>0</v>
      </c>
      <c r="O91" s="74">
        <f>Rates!$J$11</f>
        <v>-1.4E-3</v>
      </c>
      <c r="P91" s="2">
        <f>O91*P70</f>
        <v>-0.189</v>
      </c>
      <c r="Q91" s="48"/>
      <c r="R91" s="37">
        <f>Rates!$B$11</f>
        <v>0</v>
      </c>
      <c r="S91" s="294">
        <f>R91*S70</f>
        <v>0</v>
      </c>
      <c r="T91" s="74">
        <f>Rates!$J$11</f>
        <v>-1.4E-3</v>
      </c>
      <c r="U91" s="2">
        <f>T91*U70</f>
        <v>-0.189</v>
      </c>
      <c r="V91" s="48"/>
    </row>
    <row r="92" spans="1:22" x14ac:dyDescent="0.25">
      <c r="A92" s="99">
        <f t="shared" si="10"/>
        <v>23</v>
      </c>
      <c r="B92" s="48" t="s">
        <v>174</v>
      </c>
      <c r="C92" s="37">
        <f>Rates!$B$12</f>
        <v>0</v>
      </c>
      <c r="D92" s="294">
        <f>C92*D70</f>
        <v>0</v>
      </c>
      <c r="E92" s="74">
        <f>Rates!$J$12</f>
        <v>2.9999999999999997E-4</v>
      </c>
      <c r="F92" s="2">
        <f>E92*F70</f>
        <v>4.0499999999999994E-2</v>
      </c>
      <c r="G92" s="48"/>
      <c r="H92" s="37">
        <f>Rates!$B$12</f>
        <v>0</v>
      </c>
      <c r="I92" s="294">
        <f>H92*I70</f>
        <v>0</v>
      </c>
      <c r="J92" s="74">
        <f>Rates!$J$12</f>
        <v>2.9999999999999997E-4</v>
      </c>
      <c r="K92" s="2">
        <f>J92*K70</f>
        <v>4.0499999999999994E-2</v>
      </c>
      <c r="L92" s="48"/>
      <c r="M92" s="37">
        <f>Rates!$B$12</f>
        <v>0</v>
      </c>
      <c r="N92" s="294">
        <f>M92*N70</f>
        <v>0</v>
      </c>
      <c r="O92" s="74">
        <f>Rates!$J$12</f>
        <v>2.9999999999999997E-4</v>
      </c>
      <c r="P92" s="2">
        <f>O92*P70</f>
        <v>4.0499999999999994E-2</v>
      </c>
      <c r="Q92" s="48"/>
      <c r="R92" s="37">
        <f>Rates!$B$12</f>
        <v>0</v>
      </c>
      <c r="S92" s="294">
        <f>R92*S70</f>
        <v>0</v>
      </c>
      <c r="T92" s="74">
        <f>Rates!$J$12</f>
        <v>2.9999999999999997E-4</v>
      </c>
      <c r="U92" s="2">
        <f>T92*U70</f>
        <v>4.0499999999999994E-2</v>
      </c>
      <c r="V92" s="48"/>
    </row>
    <row r="93" spans="1:22" x14ac:dyDescent="0.25">
      <c r="A93" s="99">
        <f t="shared" si="10"/>
        <v>24</v>
      </c>
      <c r="B93" s="48" t="s">
        <v>72</v>
      </c>
      <c r="C93" s="37">
        <f>Rates!$B$13</f>
        <v>0.25</v>
      </c>
      <c r="D93" s="294">
        <f>C93</f>
        <v>0.25</v>
      </c>
      <c r="E93" s="74">
        <f>Rates!$J$13</f>
        <v>0</v>
      </c>
      <c r="F93" s="2">
        <f>E93</f>
        <v>0</v>
      </c>
      <c r="G93" s="48"/>
      <c r="H93" s="37">
        <f>Rates!$B$13</f>
        <v>0.25</v>
      </c>
      <c r="I93" s="294">
        <f>H93</f>
        <v>0.25</v>
      </c>
      <c r="J93" s="74">
        <f>Rates!$J$13</f>
        <v>0</v>
      </c>
      <c r="K93" s="2">
        <f>J93</f>
        <v>0</v>
      </c>
      <c r="L93" s="48"/>
      <c r="M93" s="37">
        <f>Rates!$B$13</f>
        <v>0.25</v>
      </c>
      <c r="N93" s="294">
        <f>M93</f>
        <v>0.25</v>
      </c>
      <c r="O93" s="74">
        <f>Rates!$J$13</f>
        <v>0</v>
      </c>
      <c r="P93" s="2">
        <f>O93</f>
        <v>0</v>
      </c>
      <c r="Q93" s="48"/>
      <c r="R93" s="37">
        <f>Rates!$B$13</f>
        <v>0.25</v>
      </c>
      <c r="S93" s="294">
        <f>R93</f>
        <v>0.25</v>
      </c>
      <c r="T93" s="74">
        <f>Rates!$J$13</f>
        <v>0</v>
      </c>
      <c r="U93" s="2">
        <f>T93</f>
        <v>0</v>
      </c>
      <c r="V93" s="48"/>
    </row>
    <row r="94" spans="1:22" x14ac:dyDescent="0.25">
      <c r="A94" s="99">
        <f t="shared" si="10"/>
        <v>25</v>
      </c>
      <c r="B94" s="48" t="s">
        <v>79</v>
      </c>
      <c r="C94" s="37">
        <f>Rates!$B$14</f>
        <v>-1.4</v>
      </c>
      <c r="D94" s="294">
        <f>C94</f>
        <v>-1.4</v>
      </c>
      <c r="E94" s="74">
        <f>Rates!$J$14</f>
        <v>-1.4</v>
      </c>
      <c r="F94" s="2">
        <f>E94</f>
        <v>-1.4</v>
      </c>
      <c r="G94" s="48"/>
      <c r="H94" s="37">
        <f>Rates!$B$14</f>
        <v>-1.4</v>
      </c>
      <c r="I94" s="294">
        <f>H94</f>
        <v>-1.4</v>
      </c>
      <c r="J94" s="74">
        <f>Rates!$J$14</f>
        <v>-1.4</v>
      </c>
      <c r="K94" s="2">
        <f>J94</f>
        <v>-1.4</v>
      </c>
      <c r="L94" s="48"/>
      <c r="M94" s="37">
        <f>Rates!$B$14</f>
        <v>-1.4</v>
      </c>
      <c r="N94" s="294">
        <f>M94</f>
        <v>-1.4</v>
      </c>
      <c r="O94" s="74">
        <f>Rates!$J$14</f>
        <v>-1.4</v>
      </c>
      <c r="P94" s="2">
        <f>O94</f>
        <v>-1.4</v>
      </c>
      <c r="Q94" s="48"/>
      <c r="R94" s="37">
        <f>Rates!$B$14</f>
        <v>-1.4</v>
      </c>
      <c r="S94" s="294">
        <f>R94</f>
        <v>-1.4</v>
      </c>
      <c r="T94" s="74">
        <f>Rates!$J$14</f>
        <v>-1.4</v>
      </c>
      <c r="U94" s="2">
        <f>T94</f>
        <v>-1.4</v>
      </c>
      <c r="V94" s="48"/>
    </row>
    <row r="95" spans="1:22" x14ac:dyDescent="0.25">
      <c r="A95" s="102">
        <f t="shared" si="10"/>
        <v>26</v>
      </c>
      <c r="B95" s="103" t="s">
        <v>23</v>
      </c>
      <c r="C95" s="86"/>
      <c r="D95" s="56">
        <f>SUM(D81:D94)</f>
        <v>20.988111802929431</v>
      </c>
      <c r="E95" s="70"/>
      <c r="F95" s="55">
        <f>SUM(F81:F94)</f>
        <v>21.839611802929433</v>
      </c>
      <c r="G95" s="87">
        <f>F95-D95</f>
        <v>0.85150000000000148</v>
      </c>
      <c r="H95" s="86"/>
      <c r="I95" s="56">
        <f>SUM(I81:I94)</f>
        <v>20.988111802929431</v>
      </c>
      <c r="J95" s="70"/>
      <c r="K95" s="55">
        <f>SUM(K81:K94)</f>
        <v>21.839611802929433</v>
      </c>
      <c r="L95" s="87">
        <f>K95-I95</f>
        <v>0.85150000000000148</v>
      </c>
      <c r="M95" s="86"/>
      <c r="N95" s="56">
        <f>SUM(N81:N94)</f>
        <v>21.04211180292943</v>
      </c>
      <c r="O95" s="70"/>
      <c r="P95" s="55">
        <f>SUM(P81:P94)</f>
        <v>21.839611802929433</v>
      </c>
      <c r="Q95" s="87">
        <f>P95-N95</f>
        <v>0.79750000000000298</v>
      </c>
      <c r="R95" s="86"/>
      <c r="S95" s="56">
        <f>SUM(S81:S94)</f>
        <v>22.000611802929434</v>
      </c>
      <c r="T95" s="70"/>
      <c r="U95" s="55">
        <f>SUM(U81:U94)</f>
        <v>21.839611802929433</v>
      </c>
      <c r="V95" s="87">
        <f>U95-S95</f>
        <v>-0.16100000000000136</v>
      </c>
    </row>
    <row r="96" spans="1:22" x14ac:dyDescent="0.25">
      <c r="A96" s="104">
        <f t="shared" si="10"/>
        <v>27</v>
      </c>
      <c r="B96" s="105" t="s">
        <v>88</v>
      </c>
      <c r="C96" s="88"/>
      <c r="D96" s="80"/>
      <c r="E96" s="71"/>
      <c r="F96" s="57"/>
      <c r="G96" s="89">
        <f>G95/D95</f>
        <v>4.0570586244025666E-2</v>
      </c>
      <c r="H96" s="88"/>
      <c r="I96" s="80"/>
      <c r="J96" s="71"/>
      <c r="K96" s="57"/>
      <c r="L96" s="89">
        <f>L95/I95</f>
        <v>4.0570586244025666E-2</v>
      </c>
      <c r="M96" s="88"/>
      <c r="N96" s="80"/>
      <c r="O96" s="71"/>
      <c r="P96" s="57"/>
      <c r="Q96" s="89">
        <f>Q95/N95</f>
        <v>3.7900188320878374E-2</v>
      </c>
      <c r="R96" s="88"/>
      <c r="S96" s="80"/>
      <c r="T96" s="71"/>
      <c r="U96" s="57"/>
      <c r="V96" s="89">
        <f>V95/S95</f>
        <v>-7.3179783108833288E-3</v>
      </c>
    </row>
    <row r="97" spans="1:22" x14ac:dyDescent="0.25">
      <c r="A97" s="106">
        <f t="shared" si="10"/>
        <v>28</v>
      </c>
      <c r="B97" s="91" t="s">
        <v>26</v>
      </c>
      <c r="C97" s="90"/>
      <c r="D97" s="81"/>
      <c r="E97" s="72"/>
      <c r="F97" s="54"/>
      <c r="G97" s="91"/>
      <c r="H97" s="90"/>
      <c r="I97" s="81"/>
      <c r="J97" s="72"/>
      <c r="K97" s="54"/>
      <c r="L97" s="91"/>
      <c r="M97" s="90"/>
      <c r="N97" s="81"/>
      <c r="O97" s="72"/>
      <c r="P97" s="54"/>
      <c r="Q97" s="91"/>
      <c r="R97" s="90"/>
      <c r="S97" s="81"/>
      <c r="T97" s="72"/>
      <c r="U97" s="54"/>
      <c r="V97" s="91"/>
    </row>
    <row r="98" spans="1:22" x14ac:dyDescent="0.25">
      <c r="A98" s="99">
        <f t="shared" si="10"/>
        <v>29</v>
      </c>
      <c r="B98" s="48" t="s">
        <v>58</v>
      </c>
      <c r="C98" s="37">
        <f>Rates!$B$17</f>
        <v>7.0000000000000001E-3</v>
      </c>
      <c r="D98" s="32">
        <f>C98*D73</f>
        <v>0.98582399999999992</v>
      </c>
      <c r="E98" s="74">
        <f>Rates!$J$17</f>
        <v>6.8999999999999999E-3</v>
      </c>
      <c r="F98" s="2">
        <f>E98*F73</f>
        <v>0.97174079999999996</v>
      </c>
      <c r="G98" s="48"/>
      <c r="H98" s="37">
        <f>Rates!$B$17</f>
        <v>7.0000000000000001E-3</v>
      </c>
      <c r="I98" s="32">
        <f>H98*I73</f>
        <v>0.98582399999999992</v>
      </c>
      <c r="J98" s="74">
        <f>Rates!$J$17</f>
        <v>6.8999999999999999E-3</v>
      </c>
      <c r="K98" s="2">
        <f>J98*K73</f>
        <v>0.97174079999999996</v>
      </c>
      <c r="L98" s="48"/>
      <c r="M98" s="37">
        <f>Rates!$B$17</f>
        <v>7.0000000000000001E-3</v>
      </c>
      <c r="N98" s="32">
        <f>M98*N73</f>
        <v>0.98582399999999992</v>
      </c>
      <c r="O98" s="74">
        <f>Rates!$J$17</f>
        <v>6.8999999999999999E-3</v>
      </c>
      <c r="P98" s="2">
        <f>O98*P73</f>
        <v>0.97174079999999996</v>
      </c>
      <c r="Q98" s="48"/>
      <c r="R98" s="37">
        <f>Rates!$B$17</f>
        <v>7.0000000000000001E-3</v>
      </c>
      <c r="S98" s="32">
        <f>R98*S73</f>
        <v>0.98582399999999992</v>
      </c>
      <c r="T98" s="74">
        <f>Rates!$J$17</f>
        <v>6.8999999999999999E-3</v>
      </c>
      <c r="U98" s="2">
        <f>T98*U73</f>
        <v>0.97174079999999996</v>
      </c>
      <c r="V98" s="48"/>
    </row>
    <row r="99" spans="1:22" x14ac:dyDescent="0.25">
      <c r="A99" s="99">
        <f t="shared" si="10"/>
        <v>30</v>
      </c>
      <c r="B99" s="48" t="s">
        <v>59</v>
      </c>
      <c r="C99" s="37">
        <f>Rates!$B$18</f>
        <v>5.3E-3</v>
      </c>
      <c r="D99" s="32">
        <f>C99*D73</f>
        <v>0.74640960000000001</v>
      </c>
      <c r="E99" s="74">
        <f>Rates!$J$18</f>
        <v>5.3E-3</v>
      </c>
      <c r="F99" s="2">
        <f>E99*F73</f>
        <v>0.74640960000000001</v>
      </c>
      <c r="G99" s="48"/>
      <c r="H99" s="37">
        <f>Rates!$B$18</f>
        <v>5.3E-3</v>
      </c>
      <c r="I99" s="32">
        <f>H99*I73</f>
        <v>0.74640960000000001</v>
      </c>
      <c r="J99" s="74">
        <f>Rates!$J$18</f>
        <v>5.3E-3</v>
      </c>
      <c r="K99" s="2">
        <f>J99*K73</f>
        <v>0.74640960000000001</v>
      </c>
      <c r="L99" s="48"/>
      <c r="M99" s="37">
        <f>Rates!$B$18</f>
        <v>5.3E-3</v>
      </c>
      <c r="N99" s="32">
        <f>M99*N73</f>
        <v>0.74640960000000001</v>
      </c>
      <c r="O99" s="74">
        <f>Rates!$J$18</f>
        <v>5.3E-3</v>
      </c>
      <c r="P99" s="2">
        <f>O99*P73</f>
        <v>0.74640960000000001</v>
      </c>
      <c r="Q99" s="48"/>
      <c r="R99" s="37">
        <f>Rates!$B$18</f>
        <v>5.3E-3</v>
      </c>
      <c r="S99" s="32">
        <f>R99*S73</f>
        <v>0.74640960000000001</v>
      </c>
      <c r="T99" s="74">
        <f>Rates!$J$18</f>
        <v>5.3E-3</v>
      </c>
      <c r="U99" s="2">
        <f>T99*U73</f>
        <v>0.74640960000000001</v>
      </c>
      <c r="V99" s="48"/>
    </row>
    <row r="100" spans="1:22" x14ac:dyDescent="0.25">
      <c r="A100" s="102">
        <f t="shared" si="10"/>
        <v>31</v>
      </c>
      <c r="B100" s="103" t="s">
        <v>23</v>
      </c>
      <c r="C100" s="86"/>
      <c r="D100" s="56">
        <f>SUM(D98:D99)</f>
        <v>1.7322335999999998</v>
      </c>
      <c r="E100" s="70"/>
      <c r="F100" s="55">
        <f>SUM(F98:F99)</f>
        <v>1.7181503999999999</v>
      </c>
      <c r="G100" s="87">
        <f>F100-D100</f>
        <v>-1.4083199999999962E-2</v>
      </c>
      <c r="H100" s="86"/>
      <c r="I100" s="56">
        <f>SUM(I98:I99)</f>
        <v>1.7322335999999998</v>
      </c>
      <c r="J100" s="70"/>
      <c r="K100" s="55">
        <f>SUM(K98:K99)</f>
        <v>1.7181503999999999</v>
      </c>
      <c r="L100" s="87">
        <f>K100-I100</f>
        <v>-1.4083199999999962E-2</v>
      </c>
      <c r="M100" s="86"/>
      <c r="N100" s="56">
        <f>SUM(N98:N99)</f>
        <v>1.7322335999999998</v>
      </c>
      <c r="O100" s="70"/>
      <c r="P100" s="55">
        <f>SUM(P98:P99)</f>
        <v>1.7181503999999999</v>
      </c>
      <c r="Q100" s="87">
        <f>P100-N100</f>
        <v>-1.4083199999999962E-2</v>
      </c>
      <c r="R100" s="86"/>
      <c r="S100" s="56">
        <f>SUM(S98:S99)</f>
        <v>1.7322335999999998</v>
      </c>
      <c r="T100" s="70"/>
      <c r="U100" s="55">
        <f>SUM(U98:U99)</f>
        <v>1.7181503999999999</v>
      </c>
      <c r="V100" s="87">
        <f>U100-S100</f>
        <v>-1.4083199999999962E-2</v>
      </c>
    </row>
    <row r="101" spans="1:22" x14ac:dyDescent="0.25">
      <c r="A101" s="104">
        <f t="shared" si="10"/>
        <v>32</v>
      </c>
      <c r="B101" s="105" t="s">
        <v>88</v>
      </c>
      <c r="C101" s="88"/>
      <c r="D101" s="80"/>
      <c r="E101" s="71"/>
      <c r="F101" s="57"/>
      <c r="G101" s="89">
        <f>G100/D100</f>
        <v>-8.1300813008129864E-3</v>
      </c>
      <c r="H101" s="88"/>
      <c r="I101" s="80"/>
      <c r="J101" s="71"/>
      <c r="K101" s="57"/>
      <c r="L101" s="89">
        <f>L100/I100</f>
        <v>-8.1300813008129864E-3</v>
      </c>
      <c r="M101" s="88"/>
      <c r="N101" s="80"/>
      <c r="O101" s="71"/>
      <c r="P101" s="57"/>
      <c r="Q101" s="89">
        <f>Q100/N100</f>
        <v>-8.1300813008129864E-3</v>
      </c>
      <c r="R101" s="88"/>
      <c r="S101" s="80"/>
      <c r="T101" s="71"/>
      <c r="U101" s="57"/>
      <c r="V101" s="89">
        <f>V100/S100</f>
        <v>-8.1300813008129864E-3</v>
      </c>
    </row>
    <row r="102" spans="1:22" x14ac:dyDescent="0.25">
      <c r="A102" s="106">
        <f t="shared" si="10"/>
        <v>33</v>
      </c>
      <c r="B102" s="91" t="s">
        <v>27</v>
      </c>
      <c r="C102" s="90"/>
      <c r="D102" s="81"/>
      <c r="E102" s="72"/>
      <c r="F102" s="54"/>
      <c r="G102" s="91"/>
      <c r="H102" s="90"/>
      <c r="I102" s="81"/>
      <c r="J102" s="72"/>
      <c r="K102" s="54"/>
      <c r="L102" s="91"/>
      <c r="M102" s="90"/>
      <c r="N102" s="81"/>
      <c r="O102" s="72"/>
      <c r="P102" s="54"/>
      <c r="Q102" s="91"/>
      <c r="R102" s="90"/>
      <c r="S102" s="81"/>
      <c r="T102" s="72"/>
      <c r="U102" s="54"/>
      <c r="V102" s="91"/>
    </row>
    <row r="103" spans="1:22" x14ac:dyDescent="0.25">
      <c r="A103" s="99">
        <f t="shared" si="10"/>
        <v>34</v>
      </c>
      <c r="B103" s="48" t="s">
        <v>179</v>
      </c>
      <c r="C103" s="37">
        <f>WMSR+OESP+RRRP</f>
        <v>6.0000000000000001E-3</v>
      </c>
      <c r="D103" s="32">
        <f>C103*D73</f>
        <v>0.84499199999999997</v>
      </c>
      <c r="E103" s="74">
        <f>WMSR+OESP+RRRP</f>
        <v>6.0000000000000001E-3</v>
      </c>
      <c r="F103" s="2">
        <f>E103*F73</f>
        <v>0.84499199999999997</v>
      </c>
      <c r="G103" s="48"/>
      <c r="H103" s="37">
        <f>WMSR+OESP+RRRP</f>
        <v>6.0000000000000001E-3</v>
      </c>
      <c r="I103" s="32">
        <f>H103*I73</f>
        <v>0.84499199999999997</v>
      </c>
      <c r="J103" s="74">
        <f>WMSR+OESP+RRRP</f>
        <v>6.0000000000000001E-3</v>
      </c>
      <c r="K103" s="2">
        <f>J103*K73</f>
        <v>0.84499199999999997</v>
      </c>
      <c r="L103" s="48"/>
      <c r="M103" s="37">
        <f>WMSR+OESP+RRRP</f>
        <v>6.0000000000000001E-3</v>
      </c>
      <c r="N103" s="32">
        <f>M103*N73</f>
        <v>0.84499199999999997</v>
      </c>
      <c r="O103" s="74">
        <f>WMSR+OESP+RRRP</f>
        <v>6.0000000000000001E-3</v>
      </c>
      <c r="P103" s="2">
        <f>O103*P73</f>
        <v>0.84499199999999997</v>
      </c>
      <c r="Q103" s="48"/>
      <c r="R103" s="37">
        <f>WMSR+OESP+RRRP</f>
        <v>6.0000000000000001E-3</v>
      </c>
      <c r="S103" s="32">
        <f>R103*S73</f>
        <v>0.84499199999999997</v>
      </c>
      <c r="T103" s="74">
        <f>WMSR+OESP+RRRP</f>
        <v>6.0000000000000001E-3</v>
      </c>
      <c r="U103" s="2">
        <f>T103*U73</f>
        <v>0.84499199999999997</v>
      </c>
      <c r="V103" s="48"/>
    </row>
    <row r="104" spans="1:22" x14ac:dyDescent="0.25">
      <c r="A104" s="99">
        <f t="shared" si="10"/>
        <v>35</v>
      </c>
      <c r="B104" s="48" t="s">
        <v>57</v>
      </c>
      <c r="C104" s="37">
        <f>SSS</f>
        <v>0.25</v>
      </c>
      <c r="D104" s="32">
        <f>C104</f>
        <v>0.25</v>
      </c>
      <c r="E104" s="74">
        <f>SSS</f>
        <v>0.25</v>
      </c>
      <c r="F104" s="2">
        <f>E104</f>
        <v>0.25</v>
      </c>
      <c r="G104" s="48"/>
      <c r="H104" s="37">
        <f>SSS</f>
        <v>0.25</v>
      </c>
      <c r="I104" s="32">
        <f>H104</f>
        <v>0.25</v>
      </c>
      <c r="J104" s="74">
        <f>SSS</f>
        <v>0.25</v>
      </c>
      <c r="K104" s="2">
        <f>J104</f>
        <v>0.25</v>
      </c>
      <c r="L104" s="48"/>
      <c r="M104" s="37">
        <f>SSS</f>
        <v>0.25</v>
      </c>
      <c r="N104" s="32">
        <f>M104</f>
        <v>0.25</v>
      </c>
      <c r="O104" s="74">
        <f>SSS</f>
        <v>0.25</v>
      </c>
      <c r="P104" s="2">
        <f>O104</f>
        <v>0.25</v>
      </c>
      <c r="Q104" s="48"/>
      <c r="R104" s="37">
        <f>SSS</f>
        <v>0.25</v>
      </c>
      <c r="S104" s="32">
        <f>R104</f>
        <v>0.25</v>
      </c>
      <c r="T104" s="74">
        <f>SSS</f>
        <v>0.25</v>
      </c>
      <c r="U104" s="2">
        <f>T104</f>
        <v>0.25</v>
      </c>
      <c r="V104" s="48"/>
    </row>
    <row r="105" spans="1:22" x14ac:dyDescent="0.25">
      <c r="A105" s="99">
        <f t="shared" si="10"/>
        <v>36</v>
      </c>
      <c r="B105" s="48" t="s">
        <v>9</v>
      </c>
      <c r="C105" s="37">
        <v>0</v>
      </c>
      <c r="D105" s="32">
        <f>C105*D70</f>
        <v>0</v>
      </c>
      <c r="E105" s="74">
        <v>0</v>
      </c>
      <c r="F105" s="2">
        <f>E105*F70</f>
        <v>0</v>
      </c>
      <c r="G105" s="48"/>
      <c r="H105" s="37">
        <v>0</v>
      </c>
      <c r="I105" s="32">
        <f>H105*I70</f>
        <v>0</v>
      </c>
      <c r="J105" s="74">
        <v>0</v>
      </c>
      <c r="K105" s="2">
        <f>J105*K70</f>
        <v>0</v>
      </c>
      <c r="L105" s="48"/>
      <c r="M105" s="37">
        <v>0</v>
      </c>
      <c r="N105" s="32">
        <f>M105*N70</f>
        <v>0</v>
      </c>
      <c r="O105" s="74">
        <v>0</v>
      </c>
      <c r="P105" s="2">
        <f>O105*P70</f>
        <v>0</v>
      </c>
      <c r="Q105" s="48"/>
      <c r="R105" s="37">
        <v>0</v>
      </c>
      <c r="S105" s="32">
        <f>R105*S70</f>
        <v>0</v>
      </c>
      <c r="T105" s="74">
        <v>0</v>
      </c>
      <c r="U105" s="2">
        <f>T105*U70</f>
        <v>0</v>
      </c>
      <c r="V105" s="48"/>
    </row>
    <row r="106" spans="1:22" x14ac:dyDescent="0.25">
      <c r="A106" s="99">
        <f t="shared" si="10"/>
        <v>37</v>
      </c>
      <c r="B106" s="48" t="s">
        <v>28</v>
      </c>
      <c r="C106" s="49">
        <v>0</v>
      </c>
      <c r="D106" s="32"/>
      <c r="E106" s="66">
        <v>0</v>
      </c>
      <c r="F106" s="2"/>
      <c r="G106" s="48"/>
      <c r="H106" s="49">
        <v>0</v>
      </c>
      <c r="I106" s="32"/>
      <c r="J106" s="66">
        <v>0</v>
      </c>
      <c r="K106" s="2"/>
      <c r="L106" s="48"/>
      <c r="M106" s="49">
        <v>0</v>
      </c>
      <c r="N106" s="32"/>
      <c r="O106" s="66">
        <v>0</v>
      </c>
      <c r="P106" s="2"/>
      <c r="Q106" s="48"/>
      <c r="R106" s="49">
        <v>0</v>
      </c>
      <c r="S106" s="32"/>
      <c r="T106" s="66">
        <v>0</v>
      </c>
      <c r="U106" s="2"/>
      <c r="V106" s="48"/>
    </row>
    <row r="107" spans="1:22" x14ac:dyDescent="0.25">
      <c r="A107" s="102">
        <f t="shared" si="10"/>
        <v>38</v>
      </c>
      <c r="B107" s="103" t="s">
        <v>10</v>
      </c>
      <c r="C107" s="86"/>
      <c r="D107" s="56">
        <f>SUM(D103:D106)</f>
        <v>1.094992</v>
      </c>
      <c r="E107" s="70"/>
      <c r="F107" s="55">
        <f>SUM(F103:F106)</f>
        <v>1.094992</v>
      </c>
      <c r="G107" s="87">
        <f>F107-D107</f>
        <v>0</v>
      </c>
      <c r="H107" s="86"/>
      <c r="I107" s="56">
        <f>SUM(I103:I106)</f>
        <v>1.094992</v>
      </c>
      <c r="J107" s="70"/>
      <c r="K107" s="55">
        <f>SUM(K103:K106)</f>
        <v>1.094992</v>
      </c>
      <c r="L107" s="87">
        <f>K107-I107</f>
        <v>0</v>
      </c>
      <c r="M107" s="86"/>
      <c r="N107" s="56">
        <f>SUM(N103:N106)</f>
        <v>1.094992</v>
      </c>
      <c r="O107" s="70"/>
      <c r="P107" s="55">
        <f>SUM(P103:P106)</f>
        <v>1.094992</v>
      </c>
      <c r="Q107" s="87">
        <f>P107-N107</f>
        <v>0</v>
      </c>
      <c r="R107" s="86"/>
      <c r="S107" s="56">
        <f>SUM(S103:S106)</f>
        <v>1.094992</v>
      </c>
      <c r="T107" s="70"/>
      <c r="U107" s="55">
        <f>SUM(U103:U106)</f>
        <v>1.094992</v>
      </c>
      <c r="V107" s="87">
        <f>U107-S107</f>
        <v>0</v>
      </c>
    </row>
    <row r="108" spans="1:22" x14ac:dyDescent="0.25">
      <c r="A108" s="104">
        <f t="shared" si="10"/>
        <v>39</v>
      </c>
      <c r="B108" s="105" t="s">
        <v>88</v>
      </c>
      <c r="C108" s="88"/>
      <c r="D108" s="80"/>
      <c r="E108" s="71"/>
      <c r="F108" s="57"/>
      <c r="G108" s="89">
        <f>G107/D107</f>
        <v>0</v>
      </c>
      <c r="H108" s="88"/>
      <c r="I108" s="80"/>
      <c r="J108" s="71"/>
      <c r="K108" s="57"/>
      <c r="L108" s="89">
        <f>L107/I107</f>
        <v>0</v>
      </c>
      <c r="M108" s="88"/>
      <c r="N108" s="80"/>
      <c r="O108" s="71"/>
      <c r="P108" s="57"/>
      <c r="Q108" s="89">
        <f>Q107/N107</f>
        <v>0</v>
      </c>
      <c r="R108" s="88"/>
      <c r="S108" s="80"/>
      <c r="T108" s="71"/>
      <c r="U108" s="57"/>
      <c r="V108" s="89">
        <f>V107/S107</f>
        <v>0</v>
      </c>
    </row>
    <row r="109" spans="1:22" x14ac:dyDescent="0.25">
      <c r="A109" s="124">
        <f t="shared" si="10"/>
        <v>40</v>
      </c>
      <c r="B109" s="125" t="s">
        <v>98</v>
      </c>
      <c r="C109" s="337"/>
      <c r="D109" s="127">
        <f>D78+D95+D100+D107</f>
        <v>38.852647655925438</v>
      </c>
      <c r="E109" s="338"/>
      <c r="F109" s="53">
        <f>F78+F95+F100+F107</f>
        <v>39.690064455925437</v>
      </c>
      <c r="G109" s="345">
        <f>F109-D109</f>
        <v>0.83741679999999974</v>
      </c>
      <c r="H109" s="337"/>
      <c r="I109" s="127">
        <f>I78+I95+I100+I107</f>
        <v>38.852647655925438</v>
      </c>
      <c r="J109" s="338"/>
      <c r="K109" s="53">
        <f>K78+K95+K100+K107</f>
        <v>39.690064455925437</v>
      </c>
      <c r="L109" s="345">
        <f>K109-I109</f>
        <v>0.83741679999999974</v>
      </c>
      <c r="M109" s="337"/>
      <c r="N109" s="127">
        <f>N78+N95+N100+N107</f>
        <v>38.906647655925433</v>
      </c>
      <c r="O109" s="338"/>
      <c r="P109" s="53">
        <f>P78+P95+P100+P107</f>
        <v>39.690064455925437</v>
      </c>
      <c r="Q109" s="345">
        <f>P109-N109</f>
        <v>0.7834168000000048</v>
      </c>
      <c r="R109" s="337"/>
      <c r="S109" s="127">
        <f>S78+S95+S100+S107</f>
        <v>39.865147655925441</v>
      </c>
      <c r="T109" s="338"/>
      <c r="U109" s="53">
        <f>U78+U95+U100+U107</f>
        <v>39.690064455925437</v>
      </c>
      <c r="V109" s="345">
        <f>U109-S109</f>
        <v>-0.1750832000000031</v>
      </c>
    </row>
    <row r="110" spans="1:22" x14ac:dyDescent="0.25">
      <c r="A110" s="339">
        <f>A109+1</f>
        <v>41</v>
      </c>
      <c r="B110" s="340" t="s">
        <v>88</v>
      </c>
      <c r="C110" s="341"/>
      <c r="D110" s="342"/>
      <c r="E110" s="343"/>
      <c r="F110" s="344"/>
      <c r="G110" s="346">
        <f>G109/D109</f>
        <v>2.1553661089356541E-2</v>
      </c>
      <c r="H110" s="341"/>
      <c r="I110" s="342"/>
      <c r="J110" s="343"/>
      <c r="K110" s="344"/>
      <c r="L110" s="346">
        <f>L109/I109</f>
        <v>2.1553661089356541E-2</v>
      </c>
      <c r="M110" s="341"/>
      <c r="N110" s="342"/>
      <c r="O110" s="343"/>
      <c r="P110" s="344"/>
      <c r="Q110" s="346">
        <f>Q109/N109</f>
        <v>2.0135808330962471E-2</v>
      </c>
      <c r="R110" s="341"/>
      <c r="S110" s="342"/>
      <c r="T110" s="343"/>
      <c r="U110" s="344"/>
      <c r="V110" s="346">
        <f>V109/S109</f>
        <v>-4.3918864044136868E-3</v>
      </c>
    </row>
    <row r="111" spans="1:22" x14ac:dyDescent="0.25">
      <c r="A111" s="108">
        <f>A110+1</f>
        <v>42</v>
      </c>
      <c r="B111" s="94" t="s">
        <v>11</v>
      </c>
      <c r="C111" s="50"/>
      <c r="D111" s="33">
        <f>D109*0.13</f>
        <v>5.0508441952703071</v>
      </c>
      <c r="E111" s="76"/>
      <c r="F111" s="59">
        <f>F109*0.13</f>
        <v>5.1597083792703069</v>
      </c>
      <c r="G111" s="94"/>
      <c r="H111" s="50"/>
      <c r="I111" s="33">
        <f>I109*0.13</f>
        <v>5.0508441952703071</v>
      </c>
      <c r="J111" s="76"/>
      <c r="K111" s="59">
        <f>K109*0.13</f>
        <v>5.1597083792703069</v>
      </c>
      <c r="L111" s="94"/>
      <c r="M111" s="50"/>
      <c r="N111" s="33">
        <f>N109*0.13</f>
        <v>5.0578641952703061</v>
      </c>
      <c r="O111" s="76"/>
      <c r="P111" s="59">
        <f>P109*0.13</f>
        <v>5.1597083792703069</v>
      </c>
      <c r="Q111" s="94"/>
      <c r="R111" s="50"/>
      <c r="S111" s="33">
        <f>S109*0.13</f>
        <v>5.1824691952703077</v>
      </c>
      <c r="T111" s="76"/>
      <c r="U111" s="59">
        <f>U109*0.13</f>
        <v>5.1597083792703069</v>
      </c>
      <c r="V111" s="94"/>
    </row>
    <row r="112" spans="1:22" x14ac:dyDescent="0.25">
      <c r="A112" s="109">
        <f>A111+1</f>
        <v>43</v>
      </c>
      <c r="B112" s="110" t="s">
        <v>13</v>
      </c>
      <c r="C112" s="95"/>
      <c r="D112" s="64">
        <f>SUM(D109:D111)</f>
        <v>43.903491851195746</v>
      </c>
      <c r="E112" s="78"/>
      <c r="F112" s="63">
        <f>SUM(F109:F111)</f>
        <v>44.849772835195743</v>
      </c>
      <c r="G112" s="96">
        <f>F112-D112</f>
        <v>0.94628098399999772</v>
      </c>
      <c r="H112" s="95"/>
      <c r="I112" s="64">
        <f>SUM(I109:I111)</f>
        <v>43.903491851195746</v>
      </c>
      <c r="J112" s="78"/>
      <c r="K112" s="63">
        <f>SUM(K109:K111)</f>
        <v>44.849772835195743</v>
      </c>
      <c r="L112" s="96">
        <f>K112-I112</f>
        <v>0.94628098399999772</v>
      </c>
      <c r="M112" s="95"/>
      <c r="N112" s="64">
        <f>SUM(N109:N111)</f>
        <v>43.964511851195738</v>
      </c>
      <c r="O112" s="78"/>
      <c r="P112" s="63">
        <f>SUM(P109:P111)</f>
        <v>44.849772835195743</v>
      </c>
      <c r="Q112" s="96">
        <f>P112-N112</f>
        <v>0.88526098400000564</v>
      </c>
      <c r="R112" s="95"/>
      <c r="S112" s="64">
        <f>SUM(S109:S111)</f>
        <v>45.047616851195748</v>
      </c>
      <c r="T112" s="78"/>
      <c r="U112" s="63">
        <f>SUM(U109:U111)</f>
        <v>44.849772835195743</v>
      </c>
      <c r="V112" s="96">
        <f>U112-S112</f>
        <v>-0.19784401600000479</v>
      </c>
    </row>
    <row r="113" spans="1:22" x14ac:dyDescent="0.25">
      <c r="A113" s="111">
        <f t="shared" si="10"/>
        <v>44</v>
      </c>
      <c r="B113" s="112" t="s">
        <v>88</v>
      </c>
      <c r="C113" s="97"/>
      <c r="D113" s="83"/>
      <c r="E113" s="79"/>
      <c r="F113" s="65"/>
      <c r="G113" s="98">
        <f>G112/D112</f>
        <v>2.1553661089356496E-2</v>
      </c>
      <c r="H113" s="97"/>
      <c r="I113" s="83"/>
      <c r="J113" s="79"/>
      <c r="K113" s="65"/>
      <c r="L113" s="98">
        <f>L112/I112</f>
        <v>2.1553661089356496E-2</v>
      </c>
      <c r="M113" s="97"/>
      <c r="N113" s="83"/>
      <c r="O113" s="79"/>
      <c r="P113" s="65"/>
      <c r="Q113" s="98">
        <f>Q112/N112</f>
        <v>2.0135808330962474E-2</v>
      </c>
      <c r="R113" s="97"/>
      <c r="S113" s="83"/>
      <c r="T113" s="79"/>
      <c r="U113" s="65"/>
      <c r="V113" s="98">
        <f>V112/S112</f>
        <v>-4.3918864044137154E-3</v>
      </c>
    </row>
    <row r="114" spans="1:22" x14ac:dyDescent="0.25">
      <c r="A114" s="151">
        <f t="shared" si="10"/>
        <v>45</v>
      </c>
      <c r="B114" s="152" t="s">
        <v>14</v>
      </c>
      <c r="C114" s="153"/>
      <c r="D114" s="154"/>
      <c r="E114" s="155"/>
      <c r="F114" s="156"/>
      <c r="G114" s="152"/>
      <c r="H114" s="153"/>
      <c r="I114" s="154"/>
      <c r="J114" s="155"/>
      <c r="K114" s="156"/>
      <c r="L114" s="152"/>
      <c r="M114" s="153"/>
      <c r="N114" s="154"/>
      <c r="O114" s="155"/>
      <c r="P114" s="156"/>
      <c r="Q114" s="152"/>
      <c r="R114" s="153"/>
      <c r="S114" s="154"/>
      <c r="T114" s="155"/>
      <c r="U114" s="156"/>
      <c r="V114" s="152"/>
    </row>
    <row r="115" spans="1:22" x14ac:dyDescent="0.25">
      <c r="A115" s="108">
        <f t="shared" si="10"/>
        <v>46</v>
      </c>
      <c r="B115" s="94" t="s">
        <v>97</v>
      </c>
      <c r="C115" s="162">
        <v>0</v>
      </c>
      <c r="D115" s="33">
        <f>C115*D70</f>
        <v>0</v>
      </c>
      <c r="E115" s="163">
        <v>0</v>
      </c>
      <c r="F115" s="59">
        <f>E115*F70</f>
        <v>0</v>
      </c>
      <c r="G115" s="94"/>
      <c r="H115" s="162">
        <v>0</v>
      </c>
      <c r="I115" s="33">
        <f>H115*I70</f>
        <v>0</v>
      </c>
      <c r="J115" s="163">
        <v>0</v>
      </c>
      <c r="K115" s="59">
        <f>J115*K70</f>
        <v>0</v>
      </c>
      <c r="L115" s="94"/>
      <c r="M115" s="162">
        <f>Rates!B81</f>
        <v>0</v>
      </c>
      <c r="N115" s="33">
        <f>M115*N70</f>
        <v>0</v>
      </c>
      <c r="O115" s="163">
        <v>0</v>
      </c>
      <c r="P115" s="59">
        <f>O115*P70</f>
        <v>0</v>
      </c>
      <c r="Q115" s="94"/>
      <c r="R115" s="162">
        <f>Rates!$B$25</f>
        <v>3.0999999999999999E-3</v>
      </c>
      <c r="S115" s="33">
        <f>R115*S70</f>
        <v>0.41849999999999998</v>
      </c>
      <c r="T115" s="163">
        <v>0</v>
      </c>
      <c r="U115" s="59">
        <f>T115*U70</f>
        <v>0</v>
      </c>
      <c r="V115" s="94"/>
    </row>
    <row r="116" spans="1:22" x14ac:dyDescent="0.25">
      <c r="A116" s="108">
        <f t="shared" si="10"/>
        <v>47</v>
      </c>
      <c r="B116" s="94" t="s">
        <v>164</v>
      </c>
      <c r="C116" s="162">
        <v>0</v>
      </c>
      <c r="D116" s="33">
        <f>C116*D71</f>
        <v>0</v>
      </c>
      <c r="E116" s="163">
        <v>0</v>
      </c>
      <c r="F116" s="59">
        <f>E116*F71</f>
        <v>0</v>
      </c>
      <c r="G116" s="94"/>
      <c r="H116" s="162">
        <v>0</v>
      </c>
      <c r="I116" s="33">
        <f>H116*I71</f>
        <v>0</v>
      </c>
      <c r="J116" s="163">
        <v>0</v>
      </c>
      <c r="K116" s="59">
        <f>J116*K71</f>
        <v>0</v>
      </c>
      <c r="L116" s="94"/>
      <c r="M116" s="162">
        <f>Rates!B82</f>
        <v>0</v>
      </c>
      <c r="N116" s="33">
        <f>M116*N71</f>
        <v>0</v>
      </c>
      <c r="O116" s="163">
        <v>0</v>
      </c>
      <c r="P116" s="59">
        <f>O116*P71</f>
        <v>0</v>
      </c>
      <c r="Q116" s="94"/>
      <c r="R116" s="162">
        <f>Rates!$B$26</f>
        <v>-2.9999999999999997E-4</v>
      </c>
      <c r="S116" s="33">
        <f>R116*S70</f>
        <v>-4.0499999999999994E-2</v>
      </c>
      <c r="T116" s="163">
        <v>0</v>
      </c>
      <c r="U116" s="59">
        <f>T116*U70</f>
        <v>0</v>
      </c>
      <c r="V116" s="94"/>
    </row>
    <row r="117" spans="1:22" x14ac:dyDescent="0.25">
      <c r="A117" s="108">
        <f t="shared" si="10"/>
        <v>48</v>
      </c>
      <c r="B117" s="48" t="s">
        <v>96</v>
      </c>
      <c r="C117" s="37">
        <f>Rates!$B$15</f>
        <v>3.3999999999999998E-3</v>
      </c>
      <c r="D117" s="32">
        <f>C117*D70</f>
        <v>0.45899999999999996</v>
      </c>
      <c r="E117" s="163">
        <f>Rates!$J$15</f>
        <v>0</v>
      </c>
      <c r="F117" s="2">
        <f>E117*F70</f>
        <v>0</v>
      </c>
      <c r="G117" s="48"/>
      <c r="H117" s="37">
        <f>Rates!$B$15</f>
        <v>3.3999999999999998E-3</v>
      </c>
      <c r="I117" s="32">
        <f>H117*I70</f>
        <v>0.45899999999999996</v>
      </c>
      <c r="J117" s="163">
        <f>Rates!$J$15</f>
        <v>0</v>
      </c>
      <c r="K117" s="2">
        <f>J117*K70</f>
        <v>0</v>
      </c>
      <c r="L117" s="48"/>
      <c r="M117" s="37">
        <f>Rates!$B$15</f>
        <v>3.3999999999999998E-3</v>
      </c>
      <c r="N117" s="32">
        <f>M117*N70</f>
        <v>0.45899999999999996</v>
      </c>
      <c r="O117" s="163">
        <f>Rates!$J$15</f>
        <v>0</v>
      </c>
      <c r="P117" s="2">
        <f>O117*P70</f>
        <v>0</v>
      </c>
      <c r="Q117" s="48"/>
      <c r="R117" s="37">
        <f>Rates!$B$15</f>
        <v>3.3999999999999998E-3</v>
      </c>
      <c r="S117" s="32">
        <f>R117*S70</f>
        <v>0.45899999999999996</v>
      </c>
      <c r="T117" s="163">
        <f>Rates!$J$15</f>
        <v>0</v>
      </c>
      <c r="U117" s="2">
        <f>T117*U70</f>
        <v>0</v>
      </c>
      <c r="V117" s="48"/>
    </row>
    <row r="118" spans="1:22" x14ac:dyDescent="0.25">
      <c r="A118" s="289">
        <f t="shared" si="10"/>
        <v>49</v>
      </c>
      <c r="B118" s="85" t="s">
        <v>144</v>
      </c>
      <c r="C118" s="290">
        <f>Rates!$B$16</f>
        <v>0</v>
      </c>
      <c r="D118" s="39">
        <f>C118*D71</f>
        <v>0</v>
      </c>
      <c r="E118" s="163">
        <f>Rates!$J$16</f>
        <v>-1.2999999999999999E-3</v>
      </c>
      <c r="F118" s="2">
        <f>E118*F70</f>
        <v>-0.17549999999999999</v>
      </c>
      <c r="G118" s="85"/>
      <c r="H118" s="290">
        <f>Rates!$B$16</f>
        <v>0</v>
      </c>
      <c r="I118" s="39">
        <f>H118*I71</f>
        <v>0</v>
      </c>
      <c r="J118" s="163">
        <f>Rates!$J$16</f>
        <v>-1.2999999999999999E-3</v>
      </c>
      <c r="K118" s="2">
        <f>J118*K70</f>
        <v>-0.17549999999999999</v>
      </c>
      <c r="L118" s="85"/>
      <c r="M118" s="290">
        <f>Rates!$B$16</f>
        <v>0</v>
      </c>
      <c r="N118" s="39">
        <f>M118*N71</f>
        <v>0</v>
      </c>
      <c r="O118" s="163">
        <f>Rates!$J$16</f>
        <v>-1.2999999999999999E-3</v>
      </c>
      <c r="P118" s="2">
        <f>O118*P70</f>
        <v>-0.17549999999999999</v>
      </c>
      <c r="Q118" s="85"/>
      <c r="R118" s="290">
        <f>Rates!$B$16</f>
        <v>0</v>
      </c>
      <c r="S118" s="39">
        <f>R118*S71</f>
        <v>0</v>
      </c>
      <c r="T118" s="163">
        <f>Rates!$J$16</f>
        <v>-1.2999999999999999E-3</v>
      </c>
      <c r="U118" s="2">
        <f>T118*U70</f>
        <v>-0.17549999999999999</v>
      </c>
      <c r="V118" s="85"/>
    </row>
    <row r="119" spans="1:22" x14ac:dyDescent="0.25">
      <c r="A119" s="347">
        <f t="shared" si="10"/>
        <v>50</v>
      </c>
      <c r="B119" s="348" t="s">
        <v>15</v>
      </c>
      <c r="C119" s="371"/>
      <c r="D119" s="350">
        <f>D109+SUM(D115:D118)</f>
        <v>39.311647655925441</v>
      </c>
      <c r="E119" s="372"/>
      <c r="F119" s="352">
        <f>F109+SUM(F115:F118)</f>
        <v>39.514564455925438</v>
      </c>
      <c r="G119" s="363">
        <f>F119-D119</f>
        <v>0.20291679999999701</v>
      </c>
      <c r="H119" s="371"/>
      <c r="I119" s="350">
        <f>I109+SUM(I115:I118)</f>
        <v>39.311647655925441</v>
      </c>
      <c r="J119" s="372"/>
      <c r="K119" s="352">
        <f>K109+SUM(K115:K118)</f>
        <v>39.514564455925438</v>
      </c>
      <c r="L119" s="363">
        <f>K119-I119</f>
        <v>0.20291679999999701</v>
      </c>
      <c r="M119" s="371"/>
      <c r="N119" s="350">
        <f>N109+SUM(N115:N118)</f>
        <v>39.365647655925436</v>
      </c>
      <c r="O119" s="372"/>
      <c r="P119" s="352">
        <f>P109+SUM(P115:P118)</f>
        <v>39.514564455925438</v>
      </c>
      <c r="Q119" s="363">
        <f>P119-N119</f>
        <v>0.14891680000000207</v>
      </c>
      <c r="R119" s="371"/>
      <c r="S119" s="350">
        <f>S109+SUM(S115:S118)</f>
        <v>40.702147655925444</v>
      </c>
      <c r="T119" s="372"/>
      <c r="U119" s="352">
        <f>U109+SUM(U115:U118)</f>
        <v>39.514564455925438</v>
      </c>
      <c r="V119" s="363">
        <f>U119-S119</f>
        <v>-1.1875832000000059</v>
      </c>
    </row>
    <row r="120" spans="1:22" x14ac:dyDescent="0.25">
      <c r="A120" s="339">
        <f>A119+1</f>
        <v>51</v>
      </c>
      <c r="B120" s="340" t="s">
        <v>88</v>
      </c>
      <c r="C120" s="341"/>
      <c r="D120" s="342"/>
      <c r="E120" s="343"/>
      <c r="F120" s="344"/>
      <c r="G120" s="346">
        <f>G119/D119</f>
        <v>5.1617475252124512E-3</v>
      </c>
      <c r="H120" s="341"/>
      <c r="I120" s="342"/>
      <c r="J120" s="343"/>
      <c r="K120" s="344"/>
      <c r="L120" s="346">
        <f>L119/I119</f>
        <v>5.1617475252124512E-3</v>
      </c>
      <c r="M120" s="341"/>
      <c r="N120" s="342"/>
      <c r="O120" s="343"/>
      <c r="P120" s="344"/>
      <c r="Q120" s="346">
        <f>Q119/N119</f>
        <v>3.7829124850581918E-3</v>
      </c>
      <c r="R120" s="341"/>
      <c r="S120" s="342"/>
      <c r="T120" s="343"/>
      <c r="U120" s="344"/>
      <c r="V120" s="346">
        <f>V119/S119</f>
        <v>-2.9177408770643013E-2</v>
      </c>
    </row>
    <row r="121" spans="1:22" x14ac:dyDescent="0.25">
      <c r="A121" s="108">
        <f>A120+1</f>
        <v>52</v>
      </c>
      <c r="B121" s="94" t="s">
        <v>11</v>
      </c>
      <c r="C121" s="50"/>
      <c r="D121" s="33">
        <f>D119*0.13</f>
        <v>5.1105141952703077</v>
      </c>
      <c r="E121" s="76"/>
      <c r="F121" s="59">
        <f>F119*0.13</f>
        <v>5.1368933792703073</v>
      </c>
      <c r="G121" s="94"/>
      <c r="H121" s="50"/>
      <c r="I121" s="33">
        <f>I119*0.13</f>
        <v>5.1105141952703077</v>
      </c>
      <c r="J121" s="76"/>
      <c r="K121" s="59">
        <f>K119*0.13</f>
        <v>5.1368933792703073</v>
      </c>
      <c r="L121" s="94"/>
      <c r="M121" s="50"/>
      <c r="N121" s="33">
        <f>N119*0.13</f>
        <v>5.1175341952703066</v>
      </c>
      <c r="O121" s="76"/>
      <c r="P121" s="59">
        <f>P119*0.13</f>
        <v>5.1368933792703073</v>
      </c>
      <c r="Q121" s="94"/>
      <c r="R121" s="50"/>
      <c r="S121" s="33">
        <f>S119*0.13</f>
        <v>5.2912791952703078</v>
      </c>
      <c r="T121" s="76"/>
      <c r="U121" s="59">
        <f>U119*0.13</f>
        <v>5.1368933792703073</v>
      </c>
      <c r="V121" s="94"/>
    </row>
    <row r="122" spans="1:22" x14ac:dyDescent="0.25">
      <c r="A122" s="137">
        <f>A121+1</f>
        <v>53</v>
      </c>
      <c r="B122" s="138" t="s">
        <v>13</v>
      </c>
      <c r="C122" s="139"/>
      <c r="D122" s="140">
        <f>SUM(D119:D121)</f>
        <v>44.422161851195746</v>
      </c>
      <c r="E122" s="141"/>
      <c r="F122" s="142">
        <f>SUM(F119:F121)</f>
        <v>44.651457835195743</v>
      </c>
      <c r="G122" s="143">
        <f>F122-D122</f>
        <v>0.22929598399999662</v>
      </c>
      <c r="H122" s="139"/>
      <c r="I122" s="140">
        <f>SUM(I119:I121)</f>
        <v>44.422161851195746</v>
      </c>
      <c r="J122" s="141"/>
      <c r="K122" s="142">
        <f>SUM(K119:K121)</f>
        <v>44.651457835195743</v>
      </c>
      <c r="L122" s="143">
        <f>K122-I122</f>
        <v>0.22929598399999662</v>
      </c>
      <c r="M122" s="139"/>
      <c r="N122" s="140">
        <f>SUM(N119:N121)</f>
        <v>44.483181851195745</v>
      </c>
      <c r="O122" s="141"/>
      <c r="P122" s="142">
        <f>SUM(P119:P121)</f>
        <v>44.651457835195743</v>
      </c>
      <c r="Q122" s="143">
        <f>P122-N122</f>
        <v>0.16827598399999744</v>
      </c>
      <c r="R122" s="139"/>
      <c r="S122" s="140">
        <f>SUM(S119:S121)</f>
        <v>45.99342685119575</v>
      </c>
      <c r="T122" s="141"/>
      <c r="U122" s="142">
        <f>SUM(U119:U121)</f>
        <v>44.651457835195743</v>
      </c>
      <c r="V122" s="143">
        <f>U122-S122</f>
        <v>-1.3419690160000073</v>
      </c>
    </row>
    <row r="123" spans="1:22" ht="15.75" thickBot="1" x14ac:dyDescent="0.3">
      <c r="A123" s="144">
        <f t="shared" si="10"/>
        <v>54</v>
      </c>
      <c r="B123" s="145" t="s">
        <v>88</v>
      </c>
      <c r="C123" s="146"/>
      <c r="D123" s="147"/>
      <c r="E123" s="148"/>
      <c r="F123" s="149"/>
      <c r="G123" s="150">
        <f>G122/D122</f>
        <v>5.161747525212452E-3</v>
      </c>
      <c r="H123" s="146"/>
      <c r="I123" s="147"/>
      <c r="J123" s="148"/>
      <c r="K123" s="149"/>
      <c r="L123" s="150">
        <f>L122/I122</f>
        <v>5.161747525212452E-3</v>
      </c>
      <c r="M123" s="146"/>
      <c r="N123" s="147"/>
      <c r="O123" s="148"/>
      <c r="P123" s="149"/>
      <c r="Q123" s="150">
        <f>Q122/N122</f>
        <v>3.7829124850580812E-3</v>
      </c>
      <c r="R123" s="146"/>
      <c r="S123" s="147"/>
      <c r="T123" s="148"/>
      <c r="U123" s="149"/>
      <c r="V123" s="150">
        <f>V122/S122</f>
        <v>-2.9177408770643024E-2</v>
      </c>
    </row>
    <row r="124" spans="1:22" ht="15.75" thickBot="1" x14ac:dyDescent="0.3"/>
    <row r="125" spans="1:22" x14ac:dyDescent="0.25">
      <c r="A125" s="113">
        <f>A123+1</f>
        <v>55</v>
      </c>
      <c r="B125" s="114" t="s">
        <v>90</v>
      </c>
      <c r="C125" s="113" t="s">
        <v>2</v>
      </c>
      <c r="D125" s="158" t="s">
        <v>3</v>
      </c>
      <c r="E125" s="159" t="s">
        <v>2</v>
      </c>
      <c r="F125" s="160" t="s">
        <v>3</v>
      </c>
      <c r="G125" s="161" t="s">
        <v>78</v>
      </c>
      <c r="H125" s="113" t="s">
        <v>2</v>
      </c>
      <c r="I125" s="158" t="s">
        <v>3</v>
      </c>
      <c r="J125" s="159" t="s">
        <v>2</v>
      </c>
      <c r="K125" s="160" t="s">
        <v>3</v>
      </c>
      <c r="L125" s="161" t="s">
        <v>78</v>
      </c>
      <c r="M125" s="113" t="s">
        <v>2</v>
      </c>
      <c r="N125" s="158" t="s">
        <v>3</v>
      </c>
      <c r="O125" s="159" t="s">
        <v>2</v>
      </c>
      <c r="P125" s="160" t="s">
        <v>3</v>
      </c>
      <c r="Q125" s="161" t="s">
        <v>78</v>
      </c>
      <c r="R125" s="113" t="s">
        <v>2</v>
      </c>
      <c r="S125" s="158" t="s">
        <v>3</v>
      </c>
      <c r="T125" s="159" t="s">
        <v>2</v>
      </c>
      <c r="U125" s="160" t="s">
        <v>3</v>
      </c>
      <c r="V125" s="161" t="s">
        <v>78</v>
      </c>
    </row>
    <row r="126" spans="1:22" x14ac:dyDescent="0.25">
      <c r="A126" s="99">
        <f>A125+1</f>
        <v>56</v>
      </c>
      <c r="B126" s="48" t="s">
        <v>89</v>
      </c>
      <c r="C126" s="49"/>
      <c r="D126" s="32">
        <f>SUM(D81:D82)+D85+D94+D87</f>
        <v>18.866500000000002</v>
      </c>
      <c r="E126" s="66"/>
      <c r="F126" s="2">
        <f>SUM(F81:F82)+F85+F94+F87</f>
        <v>20.319000000000003</v>
      </c>
      <c r="G126" s="36">
        <f>F126-D126</f>
        <v>1.4525000000000006</v>
      </c>
      <c r="H126" s="49"/>
      <c r="I126" s="32">
        <f>SUM(I81:I82)+I85+I94+I87</f>
        <v>18.866500000000002</v>
      </c>
      <c r="J126" s="66"/>
      <c r="K126" s="2">
        <f>SUM(K81:K82)+K85+K94+K87</f>
        <v>20.319000000000003</v>
      </c>
      <c r="L126" s="36">
        <f>K126-I126</f>
        <v>1.4525000000000006</v>
      </c>
      <c r="M126" s="49"/>
      <c r="N126" s="32">
        <f>SUM(N81:N82)+N85+N94+N87</f>
        <v>18.866500000000002</v>
      </c>
      <c r="O126" s="66"/>
      <c r="P126" s="2">
        <f>SUM(P81:P82)+P85+P94+P87</f>
        <v>20.319000000000003</v>
      </c>
      <c r="Q126" s="36">
        <f>P126-N126</f>
        <v>1.4525000000000006</v>
      </c>
      <c r="R126" s="49"/>
      <c r="S126" s="32">
        <f>SUM(S81:S82)+S85+S94+S87</f>
        <v>18.866500000000002</v>
      </c>
      <c r="T126" s="66"/>
      <c r="U126" s="2">
        <f>SUM(U81:U82)+U85+U94+U87</f>
        <v>20.319000000000003</v>
      </c>
      <c r="V126" s="36">
        <f>U126-S126</f>
        <v>1.4525000000000006</v>
      </c>
    </row>
    <row r="127" spans="1:22" x14ac:dyDescent="0.25">
      <c r="A127" s="124">
        <f t="shared" ref="A127:A129" si="19">A126+1</f>
        <v>57</v>
      </c>
      <c r="B127" s="125" t="s">
        <v>88</v>
      </c>
      <c r="C127" s="126"/>
      <c r="D127" s="127"/>
      <c r="E127" s="128"/>
      <c r="F127" s="53"/>
      <c r="G127" s="129">
        <f>G126/SUM(D126:D129)</f>
        <v>6.9205844415087744E-2</v>
      </c>
      <c r="H127" s="126"/>
      <c r="I127" s="127"/>
      <c r="J127" s="128"/>
      <c r="K127" s="53"/>
      <c r="L127" s="129">
        <f>L126/SUM(I126:I129)</f>
        <v>6.9205844415087744E-2</v>
      </c>
      <c r="M127" s="126"/>
      <c r="N127" s="127"/>
      <c r="O127" s="128"/>
      <c r="P127" s="53"/>
      <c r="Q127" s="129">
        <f>Q126/SUM(N126:N129)</f>
        <v>6.9028242678464774E-2</v>
      </c>
      <c r="R127" s="126"/>
      <c r="S127" s="127"/>
      <c r="T127" s="128"/>
      <c r="U127" s="53"/>
      <c r="V127" s="129">
        <f>V126/SUM(S126:S129)</f>
        <v>6.6020891282968647E-2</v>
      </c>
    </row>
    <row r="128" spans="1:22" x14ac:dyDescent="0.25">
      <c r="A128" s="99">
        <f t="shared" si="19"/>
        <v>58</v>
      </c>
      <c r="B128" s="48" t="s">
        <v>91</v>
      </c>
      <c r="C128" s="49"/>
      <c r="D128" s="32">
        <f>D83+D86+SUM(D88:D93)+D84</f>
        <v>2.1216118029294266</v>
      </c>
      <c r="E128" s="66"/>
      <c r="F128" s="2">
        <f>F83+F86+SUM(F88:F93)+F84</f>
        <v>1.5206118029294267</v>
      </c>
      <c r="G128" s="36">
        <f>F128-D128</f>
        <v>-0.60099999999999998</v>
      </c>
      <c r="H128" s="49"/>
      <c r="I128" s="32">
        <f>I83+I86+SUM(I88:I93)+I84</f>
        <v>2.1216118029294266</v>
      </c>
      <c r="J128" s="66"/>
      <c r="K128" s="2">
        <f>K83+K86+SUM(K88:K93)+K84</f>
        <v>1.5206118029294267</v>
      </c>
      <c r="L128" s="36">
        <f>K128-I128</f>
        <v>-0.60099999999999998</v>
      </c>
      <c r="M128" s="49"/>
      <c r="N128" s="32">
        <f>N83+N86+SUM(N88:N93)+N84</f>
        <v>2.1756118029294269</v>
      </c>
      <c r="O128" s="66"/>
      <c r="P128" s="2">
        <f>P83+P86+SUM(P88:P93)+P84</f>
        <v>1.5206118029294267</v>
      </c>
      <c r="Q128" s="36">
        <f>P128-N128</f>
        <v>-0.65500000000000025</v>
      </c>
      <c r="R128" s="49"/>
      <c r="S128" s="32">
        <f>S83+S86+SUM(S88:S93)+S84</f>
        <v>3.1341118029294264</v>
      </c>
      <c r="T128" s="66"/>
      <c r="U128" s="2">
        <f>U83+U86+SUM(U88:U93)+U84</f>
        <v>1.5206118029294267</v>
      </c>
      <c r="V128" s="36">
        <f>U128-S128</f>
        <v>-1.6134999999999997</v>
      </c>
    </row>
    <row r="129" spans="1:22" ht="15.75" thickBot="1" x14ac:dyDescent="0.3">
      <c r="A129" s="130">
        <f t="shared" si="19"/>
        <v>59</v>
      </c>
      <c r="B129" s="131" t="s">
        <v>88</v>
      </c>
      <c r="C129" s="132"/>
      <c r="D129" s="133"/>
      <c r="E129" s="134"/>
      <c r="F129" s="135"/>
      <c r="G129" s="136">
        <f>G128/SUM(D126:D129)</f>
        <v>-2.8635258171062109E-2</v>
      </c>
      <c r="H129" s="132"/>
      <c r="I129" s="133"/>
      <c r="J129" s="134"/>
      <c r="K129" s="135"/>
      <c r="L129" s="136">
        <f>L128/SUM(I126:I129)</f>
        <v>-2.8635258171062109E-2</v>
      </c>
      <c r="M129" s="132"/>
      <c r="N129" s="133"/>
      <c r="O129" s="134"/>
      <c r="P129" s="135"/>
      <c r="Q129" s="136">
        <f>Q128/SUM(N126:N129)</f>
        <v>-3.1128054357586522E-2</v>
      </c>
      <c r="R129" s="132"/>
      <c r="S129" s="133"/>
      <c r="T129" s="134"/>
      <c r="U129" s="135"/>
      <c r="V129" s="136">
        <f>V128/SUM(S126:S129)</f>
        <v>-7.3338869593851871E-2</v>
      </c>
    </row>
    <row r="130" spans="1:22" ht="15.75" thickBot="1" x14ac:dyDescent="0.3"/>
    <row r="131" spans="1:22" x14ac:dyDescent="0.25">
      <c r="A131" s="333" t="s">
        <v>82</v>
      </c>
      <c r="B131" s="335" t="s">
        <v>0</v>
      </c>
      <c r="C131" s="331" t="s">
        <v>160</v>
      </c>
      <c r="D131" s="332"/>
      <c r="E131" s="329" t="s">
        <v>159</v>
      </c>
      <c r="F131" s="329"/>
      <c r="G131" s="330"/>
      <c r="H131" s="331" t="s">
        <v>161</v>
      </c>
      <c r="I131" s="332"/>
      <c r="J131" s="329" t="s">
        <v>159</v>
      </c>
      <c r="K131" s="329"/>
      <c r="L131" s="330"/>
      <c r="M131" s="331" t="s">
        <v>162</v>
      </c>
      <c r="N131" s="332"/>
      <c r="O131" s="329" t="s">
        <v>159</v>
      </c>
      <c r="P131" s="329"/>
      <c r="Q131" s="330"/>
      <c r="R131" s="331" t="s">
        <v>163</v>
      </c>
      <c r="S131" s="332"/>
      <c r="T131" s="329" t="s">
        <v>159</v>
      </c>
      <c r="U131" s="329"/>
      <c r="V131" s="330"/>
    </row>
    <row r="132" spans="1:22" x14ac:dyDescent="0.25">
      <c r="A132" s="334"/>
      <c r="B132" s="336"/>
      <c r="C132" s="117" t="s">
        <v>2</v>
      </c>
      <c r="D132" s="118" t="s">
        <v>3</v>
      </c>
      <c r="E132" s="119" t="s">
        <v>2</v>
      </c>
      <c r="F132" s="120" t="s">
        <v>3</v>
      </c>
      <c r="G132" s="246" t="s">
        <v>78</v>
      </c>
      <c r="H132" s="117" t="s">
        <v>2</v>
      </c>
      <c r="I132" s="118" t="s">
        <v>3</v>
      </c>
      <c r="J132" s="119" t="s">
        <v>2</v>
      </c>
      <c r="K132" s="120" t="s">
        <v>3</v>
      </c>
      <c r="L132" s="246" t="s">
        <v>78</v>
      </c>
      <c r="M132" s="117" t="s">
        <v>2</v>
      </c>
      <c r="N132" s="118" t="s">
        <v>3</v>
      </c>
      <c r="O132" s="119" t="s">
        <v>2</v>
      </c>
      <c r="P132" s="120" t="s">
        <v>3</v>
      </c>
      <c r="Q132" s="246" t="s">
        <v>78</v>
      </c>
      <c r="R132" s="117" t="s">
        <v>2</v>
      </c>
      <c r="S132" s="118" t="s">
        <v>3</v>
      </c>
      <c r="T132" s="119" t="s">
        <v>2</v>
      </c>
      <c r="U132" s="120" t="s">
        <v>3</v>
      </c>
      <c r="V132" s="246" t="s">
        <v>78</v>
      </c>
    </row>
    <row r="133" spans="1:22" x14ac:dyDescent="0.25">
      <c r="A133" s="99">
        <v>1</v>
      </c>
      <c r="B133" s="48" t="s">
        <v>69</v>
      </c>
      <c r="C133" s="49"/>
      <c r="D133" s="210">
        <v>100</v>
      </c>
      <c r="E133" s="66"/>
      <c r="F133" s="1">
        <f>D133</f>
        <v>100</v>
      </c>
      <c r="G133" s="48"/>
      <c r="H133" s="49"/>
      <c r="I133" s="30">
        <f>D133</f>
        <v>100</v>
      </c>
      <c r="J133" s="66"/>
      <c r="K133" s="1">
        <f>I133</f>
        <v>100</v>
      </c>
      <c r="L133" s="48"/>
      <c r="M133" s="49"/>
      <c r="N133" s="30">
        <f>D133</f>
        <v>100</v>
      </c>
      <c r="O133" s="66"/>
      <c r="P133" s="1">
        <f>N133</f>
        <v>100</v>
      </c>
      <c r="Q133" s="48"/>
      <c r="R133" s="49"/>
      <c r="S133" s="30">
        <f>D133</f>
        <v>100</v>
      </c>
      <c r="T133" s="66"/>
      <c r="U133" s="1">
        <f>S133</f>
        <v>100</v>
      </c>
      <c r="V133" s="48"/>
    </row>
    <row r="134" spans="1:22" x14ac:dyDescent="0.25">
      <c r="A134" s="99">
        <f>A133+1</f>
        <v>2</v>
      </c>
      <c r="B134" s="48" t="s">
        <v>70</v>
      </c>
      <c r="C134" s="49"/>
      <c r="D134" s="30">
        <v>0</v>
      </c>
      <c r="E134" s="66"/>
      <c r="F134" s="1">
        <f>D134</f>
        <v>0</v>
      </c>
      <c r="G134" s="48"/>
      <c r="H134" s="49"/>
      <c r="I134" s="30">
        <v>0</v>
      </c>
      <c r="J134" s="66"/>
      <c r="K134" s="1">
        <f>I134</f>
        <v>0</v>
      </c>
      <c r="L134" s="48"/>
      <c r="M134" s="49"/>
      <c r="N134" s="30">
        <v>0</v>
      </c>
      <c r="O134" s="66"/>
      <c r="P134" s="1">
        <f>N134</f>
        <v>0</v>
      </c>
      <c r="Q134" s="48"/>
      <c r="R134" s="49"/>
      <c r="S134" s="30">
        <v>0</v>
      </c>
      <c r="T134" s="66"/>
      <c r="U134" s="1">
        <f>S134</f>
        <v>0</v>
      </c>
      <c r="V134" s="48"/>
    </row>
    <row r="135" spans="1:22" x14ac:dyDescent="0.25">
      <c r="A135" s="99">
        <f t="shared" ref="A135:A186" si="20">A134+1</f>
        <v>3</v>
      </c>
      <c r="B135" s="48" t="s">
        <v>19</v>
      </c>
      <c r="C135" s="49"/>
      <c r="D135" s="30">
        <f>EPI_LOSS</f>
        <v>1.0431999999999999</v>
      </c>
      <c r="E135" s="66"/>
      <c r="F135" s="1">
        <f>EPI_LOSS</f>
        <v>1.0431999999999999</v>
      </c>
      <c r="G135" s="48"/>
      <c r="H135" s="49"/>
      <c r="I135" s="30">
        <f>EPI_LOSS</f>
        <v>1.0431999999999999</v>
      </c>
      <c r="J135" s="66"/>
      <c r="K135" s="1">
        <f>EPI_LOSS</f>
        <v>1.0431999999999999</v>
      </c>
      <c r="L135" s="48"/>
      <c r="M135" s="49"/>
      <c r="N135" s="30">
        <f>EPI_LOSS</f>
        <v>1.0431999999999999</v>
      </c>
      <c r="O135" s="66"/>
      <c r="P135" s="1">
        <f>EPI_LOSS</f>
        <v>1.0431999999999999</v>
      </c>
      <c r="Q135" s="48"/>
      <c r="R135" s="49"/>
      <c r="S135" s="42">
        <f>NEW_LOSS</f>
        <v>1.0431999999999999</v>
      </c>
      <c r="T135" s="66"/>
      <c r="U135" s="1">
        <f>EPI_LOSS</f>
        <v>1.0431999999999999</v>
      </c>
      <c r="V135" s="48"/>
    </row>
    <row r="136" spans="1:22" x14ac:dyDescent="0.25">
      <c r="A136" s="99">
        <f t="shared" si="20"/>
        <v>4</v>
      </c>
      <c r="B136" s="48" t="s">
        <v>71</v>
      </c>
      <c r="C136" s="49"/>
      <c r="D136" s="30">
        <f>D133*D135</f>
        <v>104.32</v>
      </c>
      <c r="E136" s="66"/>
      <c r="F136" s="1">
        <f>F133*F135</f>
        <v>104.32</v>
      </c>
      <c r="G136" s="48"/>
      <c r="H136" s="49"/>
      <c r="I136" s="30">
        <f>I133*I135</f>
        <v>104.32</v>
      </c>
      <c r="J136" s="66"/>
      <c r="K136" s="1">
        <f>K133*K135</f>
        <v>104.32</v>
      </c>
      <c r="L136" s="48"/>
      <c r="M136" s="49"/>
      <c r="N136" s="30">
        <f>N133*N135</f>
        <v>104.32</v>
      </c>
      <c r="O136" s="66"/>
      <c r="P136" s="1">
        <f>P133*P135</f>
        <v>104.32</v>
      </c>
      <c r="Q136" s="48"/>
      <c r="R136" s="49"/>
      <c r="S136" s="30">
        <f>S133*S135</f>
        <v>104.32</v>
      </c>
      <c r="T136" s="66"/>
      <c r="U136" s="1">
        <f>U133*U135</f>
        <v>104.32</v>
      </c>
      <c r="V136" s="48"/>
    </row>
    <row r="137" spans="1:22" x14ac:dyDescent="0.25">
      <c r="A137" s="100">
        <f t="shared" si="20"/>
        <v>5</v>
      </c>
      <c r="B137" s="46" t="s">
        <v>24</v>
      </c>
      <c r="C137" s="45"/>
      <c r="D137" s="31"/>
      <c r="E137" s="67"/>
      <c r="F137" s="29"/>
      <c r="G137" s="46"/>
      <c r="H137" s="45"/>
      <c r="I137" s="31"/>
      <c r="J137" s="67"/>
      <c r="K137" s="29"/>
      <c r="L137" s="46"/>
      <c r="M137" s="45"/>
      <c r="N137" s="31"/>
      <c r="O137" s="67"/>
      <c r="P137" s="29"/>
      <c r="Q137" s="46"/>
      <c r="R137" s="45"/>
      <c r="S137" s="31"/>
      <c r="T137" s="67"/>
      <c r="U137" s="29"/>
      <c r="V137" s="46"/>
    </row>
    <row r="138" spans="1:22" x14ac:dyDescent="0.25">
      <c r="A138" s="99">
        <f t="shared" si="20"/>
        <v>6</v>
      </c>
      <c r="B138" s="48" t="s">
        <v>20</v>
      </c>
      <c r="C138" s="47">
        <f>'General Input'!$B$11</f>
        <v>8.6999999999999994E-2</v>
      </c>
      <c r="D138" s="32">
        <f>D133*C138*TOU_OFF</f>
        <v>5.6532623169107854</v>
      </c>
      <c r="E138" s="68">
        <f>'General Input'!$B$11</f>
        <v>8.6999999999999994E-2</v>
      </c>
      <c r="F138" s="2">
        <f>F133*E138*TOU_OFF</f>
        <v>5.6532623169107854</v>
      </c>
      <c r="G138" s="48"/>
      <c r="H138" s="47">
        <f>'General Input'!$B$11</f>
        <v>8.6999999999999994E-2</v>
      </c>
      <c r="I138" s="32">
        <f>I133*H138*TOU_OFF</f>
        <v>5.6532623169107854</v>
      </c>
      <c r="J138" s="68">
        <f>'General Input'!$B$11</f>
        <v>8.6999999999999994E-2</v>
      </c>
      <c r="K138" s="2">
        <f>K133*J138*TOU_OFF</f>
        <v>5.6532623169107854</v>
      </c>
      <c r="L138" s="48"/>
      <c r="M138" s="47">
        <f>'General Input'!$B$11</f>
        <v>8.6999999999999994E-2</v>
      </c>
      <c r="N138" s="32">
        <f>N133*M138*TOU_OFF</f>
        <v>5.6532623169107854</v>
      </c>
      <c r="O138" s="68">
        <f>'General Input'!$B$11</f>
        <v>8.6999999999999994E-2</v>
      </c>
      <c r="P138" s="2">
        <f>P133*O138*TOU_OFF</f>
        <v>5.6532623169107854</v>
      </c>
      <c r="Q138" s="48"/>
      <c r="R138" s="47">
        <f>'General Input'!$B$11</f>
        <v>8.6999999999999994E-2</v>
      </c>
      <c r="S138" s="32">
        <f>S133*R138*TOU_OFF</f>
        <v>5.6532623169107854</v>
      </c>
      <c r="T138" s="68">
        <f>'General Input'!$B$11</f>
        <v>8.6999999999999994E-2</v>
      </c>
      <c r="U138" s="2">
        <f>U133*T138*TOU_OFF</f>
        <v>5.6532623169107854</v>
      </c>
      <c r="V138" s="48"/>
    </row>
    <row r="139" spans="1:22" x14ac:dyDescent="0.25">
      <c r="A139" s="99">
        <f t="shared" si="20"/>
        <v>7</v>
      </c>
      <c r="B139" s="48" t="s">
        <v>21</v>
      </c>
      <c r="C139" s="47">
        <f>'General Input'!$B$12</f>
        <v>0.13200000000000001</v>
      </c>
      <c r="D139" s="32">
        <f>D133*C139*TOU_MID</f>
        <v>2.2498002663115848</v>
      </c>
      <c r="E139" s="68">
        <f>'General Input'!$B$12</f>
        <v>0.13200000000000001</v>
      </c>
      <c r="F139" s="2">
        <f>F133*E139*TOU_MID</f>
        <v>2.2498002663115848</v>
      </c>
      <c r="G139" s="48"/>
      <c r="H139" s="47">
        <f>'General Input'!$B$12</f>
        <v>0.13200000000000001</v>
      </c>
      <c r="I139" s="32">
        <f>I133*H139*TOU_MID</f>
        <v>2.2498002663115848</v>
      </c>
      <c r="J139" s="68">
        <f>'General Input'!$B$12</f>
        <v>0.13200000000000001</v>
      </c>
      <c r="K139" s="2">
        <f>K133*J139*TOU_MID</f>
        <v>2.2498002663115848</v>
      </c>
      <c r="L139" s="48"/>
      <c r="M139" s="47">
        <f>'General Input'!$B$12</f>
        <v>0.13200000000000001</v>
      </c>
      <c r="N139" s="32">
        <f>N133*M139*TOU_MID</f>
        <v>2.2498002663115848</v>
      </c>
      <c r="O139" s="68">
        <f>'General Input'!$B$12</f>
        <v>0.13200000000000001</v>
      </c>
      <c r="P139" s="2">
        <f>P133*O139*TOU_MID</f>
        <v>2.2498002663115848</v>
      </c>
      <c r="Q139" s="48"/>
      <c r="R139" s="47">
        <f>'General Input'!$B$12</f>
        <v>0.13200000000000001</v>
      </c>
      <c r="S139" s="32">
        <f>S133*R139*TOU_MID</f>
        <v>2.2498002663115848</v>
      </c>
      <c r="T139" s="68">
        <f>'General Input'!$B$12</f>
        <v>0.13200000000000001</v>
      </c>
      <c r="U139" s="2">
        <f>U133*T139*TOU_MID</f>
        <v>2.2498002663115848</v>
      </c>
      <c r="V139" s="48"/>
    </row>
    <row r="140" spans="1:22" x14ac:dyDescent="0.25">
      <c r="A140" s="101">
        <f t="shared" si="20"/>
        <v>8</v>
      </c>
      <c r="B140" s="85" t="s">
        <v>22</v>
      </c>
      <c r="C140" s="84">
        <f>'General Input'!$B$13</f>
        <v>0.18</v>
      </c>
      <c r="D140" s="39">
        <f>D133*C140*TOU_ON</f>
        <v>3.2356857523302263</v>
      </c>
      <c r="E140" s="69">
        <f>'General Input'!$B$13</f>
        <v>0.18</v>
      </c>
      <c r="F140" s="40">
        <f>F133*E140*TOU_ON</f>
        <v>3.2356857523302263</v>
      </c>
      <c r="G140" s="85"/>
      <c r="H140" s="84">
        <f>'General Input'!$B$13</f>
        <v>0.18</v>
      </c>
      <c r="I140" s="39">
        <f>I133*H140*TOU_ON</f>
        <v>3.2356857523302263</v>
      </c>
      <c r="J140" s="69">
        <f>'General Input'!$B$13</f>
        <v>0.18</v>
      </c>
      <c r="K140" s="40">
        <f>K133*J140*TOU_ON</f>
        <v>3.2356857523302263</v>
      </c>
      <c r="L140" s="85"/>
      <c r="M140" s="84">
        <f>'General Input'!$B$13</f>
        <v>0.18</v>
      </c>
      <c r="N140" s="39">
        <f>N133*M140*TOU_ON</f>
        <v>3.2356857523302263</v>
      </c>
      <c r="O140" s="69">
        <f>'General Input'!$B$13</f>
        <v>0.18</v>
      </c>
      <c r="P140" s="40">
        <f>P133*O140*TOU_ON</f>
        <v>3.2356857523302263</v>
      </c>
      <c r="Q140" s="85"/>
      <c r="R140" s="84">
        <f>'General Input'!$B$13</f>
        <v>0.18</v>
      </c>
      <c r="S140" s="39">
        <f>S133*R140*TOU_ON</f>
        <v>3.2356857523302263</v>
      </c>
      <c r="T140" s="69">
        <f>'General Input'!$B$13</f>
        <v>0.18</v>
      </c>
      <c r="U140" s="40">
        <f>U133*T140*TOU_ON</f>
        <v>3.2356857523302263</v>
      </c>
      <c r="V140" s="85"/>
    </row>
    <row r="141" spans="1:22" x14ac:dyDescent="0.25">
      <c r="A141" s="102">
        <f t="shared" si="20"/>
        <v>9</v>
      </c>
      <c r="B141" s="103" t="s">
        <v>23</v>
      </c>
      <c r="C141" s="86"/>
      <c r="D141" s="56">
        <f>SUM(D138:D140)</f>
        <v>11.138748335552597</v>
      </c>
      <c r="E141" s="70"/>
      <c r="F141" s="55">
        <f>SUM(F138:F140)</f>
        <v>11.138748335552597</v>
      </c>
      <c r="G141" s="87">
        <f>D141-F141</f>
        <v>0</v>
      </c>
      <c r="H141" s="86"/>
      <c r="I141" s="56">
        <f>SUM(I138:I140)</f>
        <v>11.138748335552597</v>
      </c>
      <c r="J141" s="70"/>
      <c r="K141" s="55">
        <f>SUM(K138:K140)</f>
        <v>11.138748335552597</v>
      </c>
      <c r="L141" s="87">
        <f>I141-K141</f>
        <v>0</v>
      </c>
      <c r="M141" s="86"/>
      <c r="N141" s="56">
        <f>SUM(N138:N140)</f>
        <v>11.138748335552597</v>
      </c>
      <c r="O141" s="70"/>
      <c r="P141" s="55">
        <f>SUM(P138:P140)</f>
        <v>11.138748335552597</v>
      </c>
      <c r="Q141" s="87">
        <f>N141-P141</f>
        <v>0</v>
      </c>
      <c r="R141" s="86"/>
      <c r="S141" s="56">
        <f>SUM(S138:S140)</f>
        <v>11.138748335552597</v>
      </c>
      <c r="T141" s="70"/>
      <c r="U141" s="55">
        <f>SUM(U138:U140)</f>
        <v>11.138748335552597</v>
      </c>
      <c r="V141" s="87">
        <f>S141-U141</f>
        <v>0</v>
      </c>
    </row>
    <row r="142" spans="1:22" x14ac:dyDescent="0.25">
      <c r="A142" s="104">
        <f t="shared" si="20"/>
        <v>10</v>
      </c>
      <c r="B142" s="105" t="s">
        <v>88</v>
      </c>
      <c r="C142" s="88"/>
      <c r="D142" s="80"/>
      <c r="E142" s="71"/>
      <c r="F142" s="57"/>
      <c r="G142" s="89">
        <f>G141/D141</f>
        <v>0</v>
      </c>
      <c r="H142" s="88"/>
      <c r="I142" s="80"/>
      <c r="J142" s="71"/>
      <c r="K142" s="57"/>
      <c r="L142" s="89">
        <f>L141/I141</f>
        <v>0</v>
      </c>
      <c r="M142" s="88"/>
      <c r="N142" s="80"/>
      <c r="O142" s="71"/>
      <c r="P142" s="57"/>
      <c r="Q142" s="89">
        <f>Q141/N141</f>
        <v>0</v>
      </c>
      <c r="R142" s="88"/>
      <c r="S142" s="80"/>
      <c r="T142" s="71"/>
      <c r="U142" s="57"/>
      <c r="V142" s="89">
        <f>V141/S141</f>
        <v>0</v>
      </c>
    </row>
    <row r="143" spans="1:22" x14ac:dyDescent="0.25">
      <c r="A143" s="106">
        <f t="shared" si="20"/>
        <v>11</v>
      </c>
      <c r="B143" s="91" t="s">
        <v>25</v>
      </c>
      <c r="C143" s="90"/>
      <c r="D143" s="81"/>
      <c r="E143" s="72"/>
      <c r="F143" s="54"/>
      <c r="G143" s="91"/>
      <c r="H143" s="90"/>
      <c r="I143" s="81"/>
      <c r="J143" s="72"/>
      <c r="K143" s="54"/>
      <c r="L143" s="91"/>
      <c r="M143" s="90"/>
      <c r="N143" s="81"/>
      <c r="O143" s="72"/>
      <c r="P143" s="54"/>
      <c r="Q143" s="91"/>
      <c r="R143" s="90"/>
      <c r="S143" s="81"/>
      <c r="T143" s="72"/>
      <c r="U143" s="54"/>
      <c r="V143" s="91"/>
    </row>
    <row r="144" spans="1:22" x14ac:dyDescent="0.25">
      <c r="A144" s="99">
        <f t="shared" si="20"/>
        <v>12</v>
      </c>
      <c r="B144" s="48" t="s">
        <v>5</v>
      </c>
      <c r="C144" s="35">
        <f>Rates!$B$3</f>
        <v>18.98</v>
      </c>
      <c r="D144" s="294">
        <f>C144</f>
        <v>18.98</v>
      </c>
      <c r="E144" s="73">
        <f>Rates!$J$3</f>
        <v>20.99</v>
      </c>
      <c r="F144" s="2">
        <f>E144</f>
        <v>20.99</v>
      </c>
      <c r="G144" s="48"/>
      <c r="H144" s="35">
        <f>Rates!$B$3</f>
        <v>18.98</v>
      </c>
      <c r="I144" s="294">
        <f>H144</f>
        <v>18.98</v>
      </c>
      <c r="J144" s="73">
        <f>Rates!$J$3</f>
        <v>20.99</v>
      </c>
      <c r="K144" s="2">
        <f>J144</f>
        <v>20.99</v>
      </c>
      <c r="L144" s="48"/>
      <c r="M144" s="35">
        <f>Rates!$B$3</f>
        <v>18.98</v>
      </c>
      <c r="N144" s="294">
        <f>M144</f>
        <v>18.98</v>
      </c>
      <c r="O144" s="73">
        <f>Rates!$J$3</f>
        <v>20.99</v>
      </c>
      <c r="P144" s="2">
        <f>O144</f>
        <v>20.99</v>
      </c>
      <c r="Q144" s="48"/>
      <c r="R144" s="35">
        <f>Rates!$B$3</f>
        <v>18.98</v>
      </c>
      <c r="S144" s="294">
        <f>R144</f>
        <v>18.98</v>
      </c>
      <c r="T144" s="73">
        <f>Rates!$J$3</f>
        <v>20.99</v>
      </c>
      <c r="U144" s="2">
        <f>T144</f>
        <v>20.99</v>
      </c>
      <c r="V144" s="48"/>
    </row>
    <row r="145" spans="1:22" x14ac:dyDescent="0.25">
      <c r="A145" s="99">
        <f>A144+1</f>
        <v>13</v>
      </c>
      <c r="B145" s="48" t="s">
        <v>140</v>
      </c>
      <c r="C145" s="35">
        <f>Rates!$B$4</f>
        <v>0.22</v>
      </c>
      <c r="D145" s="294">
        <f t="shared" ref="D145:D146" si="21">C145</f>
        <v>0.22</v>
      </c>
      <c r="E145" s="73">
        <f>Rates!$J$4</f>
        <v>0</v>
      </c>
      <c r="F145" s="2">
        <f t="shared" ref="F145:F146" si="22">E145</f>
        <v>0</v>
      </c>
      <c r="G145" s="48"/>
      <c r="H145" s="35">
        <f>Rates!$B$4</f>
        <v>0.22</v>
      </c>
      <c r="I145" s="294">
        <f t="shared" ref="I145:I146" si="23">H145</f>
        <v>0.22</v>
      </c>
      <c r="J145" s="73">
        <f>Rates!$J$4</f>
        <v>0</v>
      </c>
      <c r="K145" s="2">
        <f t="shared" ref="K145:K146" si="24">J145</f>
        <v>0</v>
      </c>
      <c r="L145" s="48"/>
      <c r="M145" s="35">
        <f>Rates!$B$4</f>
        <v>0.22</v>
      </c>
      <c r="N145" s="294">
        <f t="shared" ref="N145:N146" si="25">M145</f>
        <v>0.22</v>
      </c>
      <c r="O145" s="73">
        <f>Rates!$J$4</f>
        <v>0</v>
      </c>
      <c r="P145" s="2">
        <f t="shared" ref="P145:P146" si="26">O145</f>
        <v>0</v>
      </c>
      <c r="Q145" s="48"/>
      <c r="R145" s="35">
        <f>Rates!$B$4</f>
        <v>0.22</v>
      </c>
      <c r="S145" s="294">
        <f t="shared" ref="S145:S146" si="27">R145</f>
        <v>0.22</v>
      </c>
      <c r="T145" s="73">
        <f>Rates!$J$4</f>
        <v>0</v>
      </c>
      <c r="U145" s="2">
        <f t="shared" ref="U145:U146" si="28">T145</f>
        <v>0</v>
      </c>
      <c r="V145" s="48"/>
    </row>
    <row r="146" spans="1:22" x14ac:dyDescent="0.25">
      <c r="A146" s="99">
        <f t="shared" si="20"/>
        <v>14</v>
      </c>
      <c r="B146" s="48" t="s">
        <v>73</v>
      </c>
      <c r="C146" s="35">
        <f>Rates!$B$5</f>
        <v>0.79</v>
      </c>
      <c r="D146" s="294">
        <f t="shared" si="21"/>
        <v>0.79</v>
      </c>
      <c r="E146" s="73">
        <f>Rates!$J$5</f>
        <v>0.79</v>
      </c>
      <c r="F146" s="2">
        <f t="shared" si="22"/>
        <v>0.79</v>
      </c>
      <c r="G146" s="48"/>
      <c r="H146" s="35">
        <f>Rates!$B$5</f>
        <v>0.79</v>
      </c>
      <c r="I146" s="294">
        <f t="shared" si="23"/>
        <v>0.79</v>
      </c>
      <c r="J146" s="73">
        <f>Rates!$J$5</f>
        <v>0.79</v>
      </c>
      <c r="K146" s="2">
        <f t="shared" si="24"/>
        <v>0.79</v>
      </c>
      <c r="L146" s="48"/>
      <c r="M146" s="35">
        <f>Rates!$B$5</f>
        <v>0.79</v>
      </c>
      <c r="N146" s="294">
        <f t="shared" si="25"/>
        <v>0.79</v>
      </c>
      <c r="O146" s="73">
        <f>Rates!$J$5</f>
        <v>0.79</v>
      </c>
      <c r="P146" s="2">
        <f t="shared" si="26"/>
        <v>0.79</v>
      </c>
      <c r="Q146" s="48"/>
      <c r="R146" s="35">
        <f>Rates!$B$5</f>
        <v>0.79</v>
      </c>
      <c r="S146" s="294">
        <f t="shared" si="27"/>
        <v>0.79</v>
      </c>
      <c r="T146" s="73">
        <f>Rates!$J$5</f>
        <v>0.79</v>
      </c>
      <c r="U146" s="2">
        <f t="shared" si="28"/>
        <v>0.79</v>
      </c>
      <c r="V146" s="48"/>
    </row>
    <row r="147" spans="1:22" x14ac:dyDescent="0.25">
      <c r="A147" s="99">
        <f t="shared" si="20"/>
        <v>15</v>
      </c>
      <c r="B147" s="48" t="s">
        <v>4</v>
      </c>
      <c r="C147" s="37">
        <f>D141/D133</f>
        <v>0.11138748335552597</v>
      </c>
      <c r="D147" s="294">
        <f>(D136-D133)*C147</f>
        <v>0.48119392809587141</v>
      </c>
      <c r="E147" s="74">
        <f>F141/F133</f>
        <v>0.11138748335552597</v>
      </c>
      <c r="F147" s="2">
        <f>(F136-F133)*E147</f>
        <v>0.48119392809587141</v>
      </c>
      <c r="G147" s="48"/>
      <c r="H147" s="37">
        <f>I141/I133</f>
        <v>0.11138748335552597</v>
      </c>
      <c r="I147" s="294">
        <f>(I136-I133)*H147</f>
        <v>0.48119392809587141</v>
      </c>
      <c r="J147" s="74">
        <f>K141/K133</f>
        <v>0.11138748335552597</v>
      </c>
      <c r="K147" s="2">
        <f>(K136-K133)*J147</f>
        <v>0.48119392809587141</v>
      </c>
      <c r="L147" s="48"/>
      <c r="M147" s="37">
        <f>N141/N133</f>
        <v>0.11138748335552597</v>
      </c>
      <c r="N147" s="294">
        <f>(N136-N133)*M147</f>
        <v>0.48119392809587141</v>
      </c>
      <c r="O147" s="74">
        <f>P141/P133</f>
        <v>0.11138748335552597</v>
      </c>
      <c r="P147" s="2">
        <f>(P136-P133)*O147</f>
        <v>0.48119392809587141</v>
      </c>
      <c r="Q147" s="48"/>
      <c r="R147" s="37">
        <f>S141/S133</f>
        <v>0.11138748335552597</v>
      </c>
      <c r="S147" s="294">
        <f>(S136-S133)*R147</f>
        <v>0.48119392809587141</v>
      </c>
      <c r="T147" s="74">
        <f>U141/U133</f>
        <v>0.11138748335552597</v>
      </c>
      <c r="U147" s="2">
        <f>(U136-U133)*T147</f>
        <v>0.48119392809587141</v>
      </c>
      <c r="V147" s="48"/>
    </row>
    <row r="148" spans="1:22" x14ac:dyDescent="0.25">
      <c r="A148" s="99">
        <f t="shared" si="20"/>
        <v>16</v>
      </c>
      <c r="B148" s="48" t="s">
        <v>68</v>
      </c>
      <c r="C148" s="37">
        <f>Rates!$B$7</f>
        <v>7.7000000000000002E-3</v>
      </c>
      <c r="D148" s="294">
        <f>C148*D133</f>
        <v>0.77</v>
      </c>
      <c r="E148" s="74">
        <f>Rates!$J$7</f>
        <v>5.1999999999999998E-3</v>
      </c>
      <c r="F148" s="2">
        <f>E148*F133</f>
        <v>0.52</v>
      </c>
      <c r="G148" s="48"/>
      <c r="H148" s="37">
        <f>Rates!$B$7</f>
        <v>7.7000000000000002E-3</v>
      </c>
      <c r="I148" s="294">
        <f>H148*I133</f>
        <v>0.77</v>
      </c>
      <c r="J148" s="74">
        <f>Rates!$J$7</f>
        <v>5.1999999999999998E-3</v>
      </c>
      <c r="K148" s="2">
        <f>J148*K133</f>
        <v>0.52</v>
      </c>
      <c r="L148" s="48"/>
      <c r="M148" s="37">
        <f>Rates!$B$7</f>
        <v>7.7000000000000002E-3</v>
      </c>
      <c r="N148" s="294">
        <f>M148*N133</f>
        <v>0.77</v>
      </c>
      <c r="O148" s="74">
        <f>Rates!$J$7</f>
        <v>5.1999999999999998E-3</v>
      </c>
      <c r="P148" s="2">
        <f>O148*P133</f>
        <v>0.52</v>
      </c>
      <c r="Q148" s="48"/>
      <c r="R148" s="37">
        <f>Rates!$B$7</f>
        <v>7.7000000000000002E-3</v>
      </c>
      <c r="S148" s="294">
        <f>R148*S133</f>
        <v>0.77</v>
      </c>
      <c r="T148" s="74">
        <f>Rates!$J$7</f>
        <v>5.1999999999999998E-3</v>
      </c>
      <c r="U148" s="2">
        <f>T148*U133</f>
        <v>0.52</v>
      </c>
      <c r="V148" s="48"/>
    </row>
    <row r="149" spans="1:22" x14ac:dyDescent="0.25">
      <c r="A149" s="99">
        <f t="shared" si="20"/>
        <v>17</v>
      </c>
      <c r="B149" s="48" t="s">
        <v>7</v>
      </c>
      <c r="C149" s="37">
        <f>Rates!$B$8</f>
        <v>1.6999999999999999E-3</v>
      </c>
      <c r="D149" s="294">
        <f>C149*D133</f>
        <v>0.16999999999999998</v>
      </c>
      <c r="E149" s="74">
        <f>Rates!$J$8</f>
        <v>1.6999999999999999E-3</v>
      </c>
      <c r="F149" s="2">
        <f>E149*F133</f>
        <v>0.16999999999999998</v>
      </c>
      <c r="G149" s="48"/>
      <c r="H149" s="37">
        <f>Rates!$B$8</f>
        <v>1.6999999999999999E-3</v>
      </c>
      <c r="I149" s="294">
        <f>H149*I133</f>
        <v>0.16999999999999998</v>
      </c>
      <c r="J149" s="74">
        <f>Rates!$J$8</f>
        <v>1.6999999999999999E-3</v>
      </c>
      <c r="K149" s="2">
        <f>J149*K133</f>
        <v>0.16999999999999998</v>
      </c>
      <c r="L149" s="48"/>
      <c r="M149" s="37">
        <f>Rates!$B$8</f>
        <v>1.6999999999999999E-3</v>
      </c>
      <c r="N149" s="294">
        <f>M149*N133</f>
        <v>0.16999999999999998</v>
      </c>
      <c r="O149" s="74">
        <f>Rates!$J$8</f>
        <v>1.6999999999999999E-3</v>
      </c>
      <c r="P149" s="2">
        <f>O149*P133</f>
        <v>0.16999999999999998</v>
      </c>
      <c r="Q149" s="48"/>
      <c r="R149" s="37">
        <f>Rates!$B$8</f>
        <v>1.6999999999999999E-3</v>
      </c>
      <c r="S149" s="294">
        <f>R149*S133</f>
        <v>0.16999999999999998</v>
      </c>
      <c r="T149" s="74">
        <f>Rates!$J$8</f>
        <v>1.6999999999999999E-3</v>
      </c>
      <c r="U149" s="2">
        <f>T149*U133</f>
        <v>0.16999999999999998</v>
      </c>
      <c r="V149" s="48"/>
    </row>
    <row r="150" spans="1:22" x14ac:dyDescent="0.25">
      <c r="A150" s="99">
        <f t="shared" si="20"/>
        <v>18</v>
      </c>
      <c r="B150" s="48" t="s">
        <v>8</v>
      </c>
      <c r="C150" s="37">
        <f>Rates!$B$9</f>
        <v>2.0000000000000001E-4</v>
      </c>
      <c r="D150" s="294">
        <f>C150*D133</f>
        <v>0.02</v>
      </c>
      <c r="E150" s="74">
        <f>Rates!$J$9</f>
        <v>2.0000000000000001E-4</v>
      </c>
      <c r="F150" s="2">
        <f>E150*F133</f>
        <v>0.02</v>
      </c>
      <c r="G150" s="48"/>
      <c r="H150" s="37">
        <f>Rates!$B$9</f>
        <v>2.0000000000000001E-4</v>
      </c>
      <c r="I150" s="294">
        <f>H150*I133</f>
        <v>0.02</v>
      </c>
      <c r="J150" s="74">
        <f>Rates!$J$9</f>
        <v>2.0000000000000001E-4</v>
      </c>
      <c r="K150" s="2">
        <f>J150*K133</f>
        <v>0.02</v>
      </c>
      <c r="L150" s="48"/>
      <c r="M150" s="37">
        <f>Rates!$B$9</f>
        <v>2.0000000000000001E-4</v>
      </c>
      <c r="N150" s="294">
        <f>M150*N133</f>
        <v>0.02</v>
      </c>
      <c r="O150" s="74">
        <f>Rates!$J$9</f>
        <v>2.0000000000000001E-4</v>
      </c>
      <c r="P150" s="2">
        <f>O150*P133</f>
        <v>0.02</v>
      </c>
      <c r="Q150" s="48"/>
      <c r="R150" s="37">
        <f>Rates!$B$9</f>
        <v>2.0000000000000001E-4</v>
      </c>
      <c r="S150" s="294">
        <f>R150*S133</f>
        <v>0.02</v>
      </c>
      <c r="T150" s="74">
        <f>Rates!$J$9</f>
        <v>2.0000000000000001E-4</v>
      </c>
      <c r="U150" s="2">
        <f>T150*U133</f>
        <v>0.02</v>
      </c>
      <c r="V150" s="48"/>
    </row>
    <row r="151" spans="1:22" x14ac:dyDescent="0.25">
      <c r="A151" s="99">
        <f t="shared" si="20"/>
        <v>19</v>
      </c>
      <c r="B151" s="48" t="s">
        <v>76</v>
      </c>
      <c r="C151" s="37">
        <v>0</v>
      </c>
      <c r="D151" s="294">
        <f>C151*D133</f>
        <v>0</v>
      </c>
      <c r="E151" s="74">
        <v>0</v>
      </c>
      <c r="F151" s="2">
        <f>E151*F133</f>
        <v>0</v>
      </c>
      <c r="G151" s="48"/>
      <c r="H151" s="37">
        <v>0</v>
      </c>
      <c r="I151" s="294">
        <f>H151*I133</f>
        <v>0</v>
      </c>
      <c r="J151" s="74">
        <v>0</v>
      </c>
      <c r="K151" s="2">
        <f>J151*K133</f>
        <v>0</v>
      </c>
      <c r="L151" s="48"/>
      <c r="M151" s="37">
        <f>Rates!$B$20</f>
        <v>4.0000000000000002E-4</v>
      </c>
      <c r="N151" s="294">
        <f>M151*N133</f>
        <v>0.04</v>
      </c>
      <c r="O151" s="74">
        <v>0</v>
      </c>
      <c r="P151" s="2">
        <f>O151*P133</f>
        <v>0</v>
      </c>
      <c r="Q151" s="48"/>
      <c r="R151" s="37">
        <f>Rates!$B$23</f>
        <v>2.3E-3</v>
      </c>
      <c r="S151" s="294">
        <f>R151*S133</f>
        <v>0.22999999999999998</v>
      </c>
      <c r="T151" s="74">
        <v>0</v>
      </c>
      <c r="U151" s="2">
        <f>T151*U133</f>
        <v>0</v>
      </c>
      <c r="V151" s="48"/>
    </row>
    <row r="152" spans="1:22" x14ac:dyDescent="0.25">
      <c r="A152" s="99">
        <f t="shared" si="20"/>
        <v>20</v>
      </c>
      <c r="B152" s="48" t="s">
        <v>83</v>
      </c>
      <c r="C152" s="37">
        <v>0</v>
      </c>
      <c r="D152" s="294">
        <f>C152*D133</f>
        <v>0</v>
      </c>
      <c r="E152" s="74">
        <v>0</v>
      </c>
      <c r="F152" s="2">
        <f>E152*F133</f>
        <v>0</v>
      </c>
      <c r="G152" s="48"/>
      <c r="H152" s="37">
        <v>0</v>
      </c>
      <c r="I152" s="294">
        <f>H152*I133</f>
        <v>0</v>
      </c>
      <c r="J152" s="74">
        <v>0</v>
      </c>
      <c r="K152" s="2">
        <f>J152*K133</f>
        <v>0</v>
      </c>
      <c r="L152" s="48"/>
      <c r="M152" s="37">
        <v>0</v>
      </c>
      <c r="N152" s="294">
        <f>M152*N133</f>
        <v>0</v>
      </c>
      <c r="O152" s="74">
        <v>0</v>
      </c>
      <c r="P152" s="2">
        <f>O152*P133</f>
        <v>0</v>
      </c>
      <c r="Q152" s="48"/>
      <c r="R152" s="37">
        <f>Rates!$B$24</f>
        <v>5.1999999999999998E-3</v>
      </c>
      <c r="S152" s="294">
        <f>R152*S133</f>
        <v>0.52</v>
      </c>
      <c r="T152" s="74">
        <v>0</v>
      </c>
      <c r="U152" s="2">
        <f>T152*U133</f>
        <v>0</v>
      </c>
      <c r="V152" s="48"/>
    </row>
    <row r="153" spans="1:22" x14ac:dyDescent="0.25">
      <c r="A153" s="99">
        <f t="shared" si="20"/>
        <v>21</v>
      </c>
      <c r="B153" s="48" t="s">
        <v>77</v>
      </c>
      <c r="C153" s="37">
        <f>Rates!$B$10</f>
        <v>1.5E-3</v>
      </c>
      <c r="D153" s="294">
        <f>C153*D133</f>
        <v>0.15</v>
      </c>
      <c r="E153" s="74">
        <f>Rates!$J$10</f>
        <v>0</v>
      </c>
      <c r="F153" s="2">
        <f>E153*F133</f>
        <v>0</v>
      </c>
      <c r="G153" s="48"/>
      <c r="H153" s="37">
        <f>Rates!$B$10</f>
        <v>1.5E-3</v>
      </c>
      <c r="I153" s="294">
        <f>H153*I133</f>
        <v>0.15</v>
      </c>
      <c r="J153" s="74">
        <f>Rates!$J$10</f>
        <v>0</v>
      </c>
      <c r="K153" s="2">
        <f>J153*K133</f>
        <v>0</v>
      </c>
      <c r="L153" s="48"/>
      <c r="M153" s="37">
        <f>Rates!$B$10</f>
        <v>1.5E-3</v>
      </c>
      <c r="N153" s="294">
        <f>M153*N133</f>
        <v>0.15</v>
      </c>
      <c r="O153" s="74">
        <f>Rates!$J$10</f>
        <v>0</v>
      </c>
      <c r="P153" s="2">
        <f>O153*P133</f>
        <v>0</v>
      </c>
      <c r="Q153" s="48"/>
      <c r="R153" s="37">
        <f>Rates!$B$10</f>
        <v>1.5E-3</v>
      </c>
      <c r="S153" s="294">
        <f>R153*S133</f>
        <v>0.15</v>
      </c>
      <c r="T153" s="74">
        <f>Rates!$J$10</f>
        <v>0</v>
      </c>
      <c r="U153" s="2">
        <f>T153*U133</f>
        <v>0</v>
      </c>
      <c r="V153" s="48"/>
    </row>
    <row r="154" spans="1:22" x14ac:dyDescent="0.25">
      <c r="A154" s="99">
        <f t="shared" si="20"/>
        <v>22</v>
      </c>
      <c r="B154" s="48" t="s">
        <v>158</v>
      </c>
      <c r="C154" s="37">
        <f>Rates!$B$11</f>
        <v>0</v>
      </c>
      <c r="D154" s="294">
        <f>C154*D133</f>
        <v>0</v>
      </c>
      <c r="E154" s="74">
        <f>Rates!$J$11</f>
        <v>-1.4E-3</v>
      </c>
      <c r="F154" s="2">
        <f>E154*F133</f>
        <v>-0.13999999999999999</v>
      </c>
      <c r="G154" s="48"/>
      <c r="H154" s="37">
        <f>Rates!$B$11</f>
        <v>0</v>
      </c>
      <c r="I154" s="294">
        <f>H154*I133</f>
        <v>0</v>
      </c>
      <c r="J154" s="74">
        <f>Rates!$J$11</f>
        <v>-1.4E-3</v>
      </c>
      <c r="K154" s="2">
        <f>J154*K133</f>
        <v>-0.13999999999999999</v>
      </c>
      <c r="L154" s="48"/>
      <c r="M154" s="37">
        <f>Rates!$B$11</f>
        <v>0</v>
      </c>
      <c r="N154" s="294">
        <f>M154*N133</f>
        <v>0</v>
      </c>
      <c r="O154" s="74">
        <f>Rates!$J$11</f>
        <v>-1.4E-3</v>
      </c>
      <c r="P154" s="2">
        <f>O154*P133</f>
        <v>-0.13999999999999999</v>
      </c>
      <c r="Q154" s="48"/>
      <c r="R154" s="37">
        <f>Rates!$B$11</f>
        <v>0</v>
      </c>
      <c r="S154" s="294">
        <f>R154*S133</f>
        <v>0</v>
      </c>
      <c r="T154" s="74">
        <f>Rates!$J$11</f>
        <v>-1.4E-3</v>
      </c>
      <c r="U154" s="2">
        <f>T154*U133</f>
        <v>-0.13999999999999999</v>
      </c>
      <c r="V154" s="48"/>
    </row>
    <row r="155" spans="1:22" x14ac:dyDescent="0.25">
      <c r="A155" s="99">
        <f t="shared" si="20"/>
        <v>23</v>
      </c>
      <c r="B155" s="48" t="s">
        <v>174</v>
      </c>
      <c r="C155" s="37">
        <f>Rates!$B$12</f>
        <v>0</v>
      </c>
      <c r="D155" s="294">
        <f>C155*D133</f>
        <v>0</v>
      </c>
      <c r="E155" s="74">
        <f>Rates!$J$12</f>
        <v>2.9999999999999997E-4</v>
      </c>
      <c r="F155" s="2">
        <f>E155*F133</f>
        <v>0.03</v>
      </c>
      <c r="G155" s="48"/>
      <c r="H155" s="37">
        <f>Rates!$B$12</f>
        <v>0</v>
      </c>
      <c r="I155" s="294">
        <f>H155*I133</f>
        <v>0</v>
      </c>
      <c r="J155" s="74">
        <f>Rates!$J$12</f>
        <v>2.9999999999999997E-4</v>
      </c>
      <c r="K155" s="2">
        <f>J155*K133</f>
        <v>0.03</v>
      </c>
      <c r="L155" s="48"/>
      <c r="M155" s="37">
        <f>Rates!$B$12</f>
        <v>0</v>
      </c>
      <c r="N155" s="294">
        <f>M155*N133</f>
        <v>0</v>
      </c>
      <c r="O155" s="74">
        <f>Rates!$J$12</f>
        <v>2.9999999999999997E-4</v>
      </c>
      <c r="P155" s="2">
        <f>O155*P133</f>
        <v>0.03</v>
      </c>
      <c r="Q155" s="48"/>
      <c r="R155" s="37">
        <f>Rates!$B$12</f>
        <v>0</v>
      </c>
      <c r="S155" s="294">
        <f>R155*S133</f>
        <v>0</v>
      </c>
      <c r="T155" s="74">
        <f>Rates!$J$12</f>
        <v>2.9999999999999997E-4</v>
      </c>
      <c r="U155" s="2">
        <f>T155*U133</f>
        <v>0.03</v>
      </c>
      <c r="V155" s="48"/>
    </row>
    <row r="156" spans="1:22" x14ac:dyDescent="0.25">
      <c r="A156" s="99">
        <f t="shared" si="20"/>
        <v>24</v>
      </c>
      <c r="B156" s="48" t="s">
        <v>72</v>
      </c>
      <c r="C156" s="37">
        <f>Rates!$B$13</f>
        <v>0.25</v>
      </c>
      <c r="D156" s="294">
        <f>C156</f>
        <v>0.25</v>
      </c>
      <c r="E156" s="74">
        <f>Rates!$J$13</f>
        <v>0</v>
      </c>
      <c r="F156" s="2">
        <f>E156</f>
        <v>0</v>
      </c>
      <c r="G156" s="48"/>
      <c r="H156" s="37">
        <f>Rates!$B$13</f>
        <v>0.25</v>
      </c>
      <c r="I156" s="294">
        <f>H156</f>
        <v>0.25</v>
      </c>
      <c r="J156" s="74">
        <f>Rates!$J$13</f>
        <v>0</v>
      </c>
      <c r="K156" s="2">
        <f>J156</f>
        <v>0</v>
      </c>
      <c r="L156" s="48"/>
      <c r="M156" s="37">
        <f>Rates!$B$13</f>
        <v>0.25</v>
      </c>
      <c r="N156" s="294">
        <f>M156</f>
        <v>0.25</v>
      </c>
      <c r="O156" s="74">
        <f>Rates!$J$13</f>
        <v>0</v>
      </c>
      <c r="P156" s="2">
        <f>O156</f>
        <v>0</v>
      </c>
      <c r="Q156" s="48"/>
      <c r="R156" s="37">
        <f>Rates!$B$13</f>
        <v>0.25</v>
      </c>
      <c r="S156" s="294">
        <f>R156</f>
        <v>0.25</v>
      </c>
      <c r="T156" s="74">
        <f>Rates!$J$13</f>
        <v>0</v>
      </c>
      <c r="U156" s="2">
        <f>T156</f>
        <v>0</v>
      </c>
      <c r="V156" s="48"/>
    </row>
    <row r="157" spans="1:22" x14ac:dyDescent="0.25">
      <c r="A157" s="99">
        <f t="shared" si="20"/>
        <v>25</v>
      </c>
      <c r="B157" s="48" t="s">
        <v>79</v>
      </c>
      <c r="C157" s="37">
        <f>Rates!$B$14</f>
        <v>-1.4</v>
      </c>
      <c r="D157" s="294">
        <f>C157</f>
        <v>-1.4</v>
      </c>
      <c r="E157" s="74">
        <f>Rates!$J$14</f>
        <v>-1.4</v>
      </c>
      <c r="F157" s="2">
        <f>E157</f>
        <v>-1.4</v>
      </c>
      <c r="G157" s="48"/>
      <c r="H157" s="37">
        <f>Rates!$B$14</f>
        <v>-1.4</v>
      </c>
      <c r="I157" s="294">
        <f>H157</f>
        <v>-1.4</v>
      </c>
      <c r="J157" s="74">
        <f>Rates!$J$14</f>
        <v>-1.4</v>
      </c>
      <c r="K157" s="2">
        <f>J157</f>
        <v>-1.4</v>
      </c>
      <c r="L157" s="48"/>
      <c r="M157" s="37">
        <f>Rates!$B$14</f>
        <v>-1.4</v>
      </c>
      <c r="N157" s="294">
        <f>M157</f>
        <v>-1.4</v>
      </c>
      <c r="O157" s="74">
        <f>Rates!$J$14</f>
        <v>-1.4</v>
      </c>
      <c r="P157" s="2">
        <f>O157</f>
        <v>-1.4</v>
      </c>
      <c r="Q157" s="48"/>
      <c r="R157" s="37">
        <f>Rates!$B$14</f>
        <v>-1.4</v>
      </c>
      <c r="S157" s="294">
        <f>R157</f>
        <v>-1.4</v>
      </c>
      <c r="T157" s="74">
        <f>Rates!$J$14</f>
        <v>-1.4</v>
      </c>
      <c r="U157" s="2">
        <f>T157</f>
        <v>-1.4</v>
      </c>
      <c r="V157" s="48"/>
    </row>
    <row r="158" spans="1:22" x14ac:dyDescent="0.25">
      <c r="A158" s="102">
        <f t="shared" si="20"/>
        <v>26</v>
      </c>
      <c r="B158" s="103" t="s">
        <v>23</v>
      </c>
      <c r="C158" s="86"/>
      <c r="D158" s="56">
        <f>SUM(D144:D157)</f>
        <v>20.431193928095869</v>
      </c>
      <c r="E158" s="70"/>
      <c r="F158" s="55">
        <f>SUM(F144:F157)</f>
        <v>21.46119392809587</v>
      </c>
      <c r="G158" s="87">
        <f>F158-D158</f>
        <v>1.0300000000000011</v>
      </c>
      <c r="H158" s="86"/>
      <c r="I158" s="56">
        <f>SUM(I144:I157)</f>
        <v>20.431193928095869</v>
      </c>
      <c r="J158" s="70"/>
      <c r="K158" s="55">
        <f>SUM(K144:K157)</f>
        <v>21.46119392809587</v>
      </c>
      <c r="L158" s="87">
        <f>K158-I158</f>
        <v>1.0300000000000011</v>
      </c>
      <c r="M158" s="86"/>
      <c r="N158" s="56">
        <f>SUM(N144:N157)</f>
        <v>20.471193928095868</v>
      </c>
      <c r="O158" s="70"/>
      <c r="P158" s="55">
        <f>SUM(P144:P157)</f>
        <v>21.46119392809587</v>
      </c>
      <c r="Q158" s="87">
        <f>P158-N158</f>
        <v>0.99000000000000199</v>
      </c>
      <c r="R158" s="86"/>
      <c r="S158" s="56">
        <f>SUM(S144:S157)</f>
        <v>21.181193928095869</v>
      </c>
      <c r="T158" s="70"/>
      <c r="U158" s="55">
        <f>SUM(U144:U157)</f>
        <v>21.46119392809587</v>
      </c>
      <c r="V158" s="87">
        <f>U158-S158</f>
        <v>0.28000000000000114</v>
      </c>
    </row>
    <row r="159" spans="1:22" x14ac:dyDescent="0.25">
      <c r="A159" s="104">
        <f t="shared" si="20"/>
        <v>27</v>
      </c>
      <c r="B159" s="105" t="s">
        <v>88</v>
      </c>
      <c r="C159" s="88"/>
      <c r="D159" s="80"/>
      <c r="E159" s="71"/>
      <c r="F159" s="57"/>
      <c r="G159" s="89">
        <f>G158/D158</f>
        <v>5.0413108681994404E-2</v>
      </c>
      <c r="H159" s="88"/>
      <c r="I159" s="80"/>
      <c r="J159" s="71"/>
      <c r="K159" s="57"/>
      <c r="L159" s="89">
        <f>L158/I158</f>
        <v>5.0413108681994404E-2</v>
      </c>
      <c r="M159" s="88"/>
      <c r="N159" s="80"/>
      <c r="O159" s="71"/>
      <c r="P159" s="57"/>
      <c r="Q159" s="89">
        <f>Q158/N158</f>
        <v>4.8360638049609203E-2</v>
      </c>
      <c r="R159" s="88"/>
      <c r="S159" s="80"/>
      <c r="T159" s="71"/>
      <c r="U159" s="57"/>
      <c r="V159" s="89">
        <f>V158/S158</f>
        <v>1.3219273708107368E-2</v>
      </c>
    </row>
    <row r="160" spans="1:22" x14ac:dyDescent="0.25">
      <c r="A160" s="106">
        <f t="shared" si="20"/>
        <v>28</v>
      </c>
      <c r="B160" s="91" t="s">
        <v>26</v>
      </c>
      <c r="C160" s="90"/>
      <c r="D160" s="81"/>
      <c r="E160" s="72"/>
      <c r="F160" s="54"/>
      <c r="G160" s="91"/>
      <c r="H160" s="90"/>
      <c r="I160" s="81"/>
      <c r="J160" s="72"/>
      <c r="K160" s="54"/>
      <c r="L160" s="91"/>
      <c r="M160" s="90"/>
      <c r="N160" s="81"/>
      <c r="O160" s="72"/>
      <c r="P160" s="54"/>
      <c r="Q160" s="91"/>
      <c r="R160" s="90"/>
      <c r="S160" s="81"/>
      <c r="T160" s="72"/>
      <c r="U160" s="54"/>
      <c r="V160" s="91"/>
    </row>
    <row r="161" spans="1:22" x14ac:dyDescent="0.25">
      <c r="A161" s="99">
        <f t="shared" si="20"/>
        <v>29</v>
      </c>
      <c r="B161" s="48" t="s">
        <v>58</v>
      </c>
      <c r="C161" s="37">
        <f>Rates!$B$17</f>
        <v>7.0000000000000001E-3</v>
      </c>
      <c r="D161" s="32">
        <f>C161*D136</f>
        <v>0.73024</v>
      </c>
      <c r="E161" s="74">
        <f>Rates!$J$17</f>
        <v>6.8999999999999999E-3</v>
      </c>
      <c r="F161" s="2">
        <f>E161*F136</f>
        <v>0.71980799999999989</v>
      </c>
      <c r="G161" s="48"/>
      <c r="H161" s="37">
        <f>Rates!$B$17</f>
        <v>7.0000000000000001E-3</v>
      </c>
      <c r="I161" s="32">
        <f>H161*I136</f>
        <v>0.73024</v>
      </c>
      <c r="J161" s="74">
        <f>Rates!$J$17</f>
        <v>6.8999999999999999E-3</v>
      </c>
      <c r="K161" s="2">
        <f>J161*K136</f>
        <v>0.71980799999999989</v>
      </c>
      <c r="L161" s="48"/>
      <c r="M161" s="37">
        <f>Rates!$B$17</f>
        <v>7.0000000000000001E-3</v>
      </c>
      <c r="N161" s="32">
        <f>M161*N136</f>
        <v>0.73024</v>
      </c>
      <c r="O161" s="74">
        <f>Rates!$J$17</f>
        <v>6.8999999999999999E-3</v>
      </c>
      <c r="P161" s="2">
        <f>O161*P136</f>
        <v>0.71980799999999989</v>
      </c>
      <c r="Q161" s="48"/>
      <c r="R161" s="37">
        <f>Rates!$B$17</f>
        <v>7.0000000000000001E-3</v>
      </c>
      <c r="S161" s="32">
        <f>R161*S136</f>
        <v>0.73024</v>
      </c>
      <c r="T161" s="74">
        <f>Rates!$J$17</f>
        <v>6.8999999999999999E-3</v>
      </c>
      <c r="U161" s="2">
        <f>T161*U136</f>
        <v>0.71980799999999989</v>
      </c>
      <c r="V161" s="48"/>
    </row>
    <row r="162" spans="1:22" x14ac:dyDescent="0.25">
      <c r="A162" s="99">
        <f t="shared" si="20"/>
        <v>30</v>
      </c>
      <c r="B162" s="48" t="s">
        <v>59</v>
      </c>
      <c r="C162" s="37">
        <f>Rates!$B$18</f>
        <v>5.3E-3</v>
      </c>
      <c r="D162" s="32">
        <f>C162*D136</f>
        <v>0.55289599999999994</v>
      </c>
      <c r="E162" s="74">
        <f>Rates!$J$18</f>
        <v>5.3E-3</v>
      </c>
      <c r="F162" s="2">
        <f>E162*F136</f>
        <v>0.55289599999999994</v>
      </c>
      <c r="G162" s="48"/>
      <c r="H162" s="37">
        <f>Rates!$B$18</f>
        <v>5.3E-3</v>
      </c>
      <c r="I162" s="32">
        <f>H162*I136</f>
        <v>0.55289599999999994</v>
      </c>
      <c r="J162" s="74">
        <f>Rates!$J$18</f>
        <v>5.3E-3</v>
      </c>
      <c r="K162" s="2">
        <f>J162*K136</f>
        <v>0.55289599999999994</v>
      </c>
      <c r="L162" s="48"/>
      <c r="M162" s="37">
        <f>Rates!$B$18</f>
        <v>5.3E-3</v>
      </c>
      <c r="N162" s="32">
        <f>M162*N136</f>
        <v>0.55289599999999994</v>
      </c>
      <c r="O162" s="74">
        <f>Rates!$J$18</f>
        <v>5.3E-3</v>
      </c>
      <c r="P162" s="2">
        <f>O162*P136</f>
        <v>0.55289599999999994</v>
      </c>
      <c r="Q162" s="48"/>
      <c r="R162" s="37">
        <f>Rates!$B$18</f>
        <v>5.3E-3</v>
      </c>
      <c r="S162" s="32">
        <f>R162*S136</f>
        <v>0.55289599999999994</v>
      </c>
      <c r="T162" s="74">
        <f>Rates!$J$18</f>
        <v>5.3E-3</v>
      </c>
      <c r="U162" s="2">
        <f>T162*U136</f>
        <v>0.55289599999999994</v>
      </c>
      <c r="V162" s="48"/>
    </row>
    <row r="163" spans="1:22" x14ac:dyDescent="0.25">
      <c r="A163" s="102">
        <f t="shared" si="20"/>
        <v>31</v>
      </c>
      <c r="B163" s="103" t="s">
        <v>23</v>
      </c>
      <c r="C163" s="86"/>
      <c r="D163" s="56">
        <f>SUM(D161:D162)</f>
        <v>1.2831359999999998</v>
      </c>
      <c r="E163" s="70"/>
      <c r="F163" s="55">
        <f>SUM(F161:F162)</f>
        <v>1.2727039999999998</v>
      </c>
      <c r="G163" s="87">
        <f>F163-D163</f>
        <v>-1.0431999999999997E-2</v>
      </c>
      <c r="H163" s="86"/>
      <c r="I163" s="56">
        <f>SUM(I161:I162)</f>
        <v>1.2831359999999998</v>
      </c>
      <c r="J163" s="70"/>
      <c r="K163" s="55">
        <f>SUM(K161:K162)</f>
        <v>1.2727039999999998</v>
      </c>
      <c r="L163" s="87">
        <f>K163-I163</f>
        <v>-1.0431999999999997E-2</v>
      </c>
      <c r="M163" s="86"/>
      <c r="N163" s="56">
        <f>SUM(N161:N162)</f>
        <v>1.2831359999999998</v>
      </c>
      <c r="O163" s="70"/>
      <c r="P163" s="55">
        <f>SUM(P161:P162)</f>
        <v>1.2727039999999998</v>
      </c>
      <c r="Q163" s="87">
        <f>P163-N163</f>
        <v>-1.0431999999999997E-2</v>
      </c>
      <c r="R163" s="86"/>
      <c r="S163" s="56">
        <f>SUM(S161:S162)</f>
        <v>1.2831359999999998</v>
      </c>
      <c r="T163" s="70"/>
      <c r="U163" s="55">
        <f>SUM(U161:U162)</f>
        <v>1.2727039999999998</v>
      </c>
      <c r="V163" s="87">
        <f>U163-S163</f>
        <v>-1.0431999999999997E-2</v>
      </c>
    </row>
    <row r="164" spans="1:22" x14ac:dyDescent="0.25">
      <c r="A164" s="104">
        <f t="shared" si="20"/>
        <v>32</v>
      </c>
      <c r="B164" s="105" t="s">
        <v>88</v>
      </c>
      <c r="C164" s="88"/>
      <c r="D164" s="80"/>
      <c r="E164" s="71"/>
      <c r="F164" s="57"/>
      <c r="G164" s="89">
        <f>G163/D163</f>
        <v>-8.1300813008130073E-3</v>
      </c>
      <c r="H164" s="88"/>
      <c r="I164" s="80"/>
      <c r="J164" s="71"/>
      <c r="K164" s="57"/>
      <c r="L164" s="89">
        <f>L163/I163</f>
        <v>-8.1300813008130073E-3</v>
      </c>
      <c r="M164" s="88"/>
      <c r="N164" s="80"/>
      <c r="O164" s="71"/>
      <c r="P164" s="57"/>
      <c r="Q164" s="89">
        <f>Q163/N163</f>
        <v>-8.1300813008130073E-3</v>
      </c>
      <c r="R164" s="88"/>
      <c r="S164" s="80"/>
      <c r="T164" s="71"/>
      <c r="U164" s="57"/>
      <c r="V164" s="89">
        <f>V163/S163</f>
        <v>-8.1300813008130073E-3</v>
      </c>
    </row>
    <row r="165" spans="1:22" x14ac:dyDescent="0.25">
      <c r="A165" s="106">
        <f t="shared" si="20"/>
        <v>33</v>
      </c>
      <c r="B165" s="91" t="s">
        <v>27</v>
      </c>
      <c r="C165" s="90"/>
      <c r="D165" s="81"/>
      <c r="E165" s="72"/>
      <c r="F165" s="54"/>
      <c r="G165" s="91"/>
      <c r="H165" s="90"/>
      <c r="I165" s="81"/>
      <c r="J165" s="72"/>
      <c r="K165" s="54"/>
      <c r="L165" s="91"/>
      <c r="M165" s="90"/>
      <c r="N165" s="81"/>
      <c r="O165" s="72"/>
      <c r="P165" s="54"/>
      <c r="Q165" s="91"/>
      <c r="R165" s="90"/>
      <c r="S165" s="81"/>
      <c r="T165" s="72"/>
      <c r="U165" s="54"/>
      <c r="V165" s="91"/>
    </row>
    <row r="166" spans="1:22" x14ac:dyDescent="0.25">
      <c r="A166" s="99">
        <f t="shared" si="20"/>
        <v>34</v>
      </c>
      <c r="B166" s="48" t="s">
        <v>179</v>
      </c>
      <c r="C166" s="37">
        <f>WMSR+OESP+RRRP</f>
        <v>6.0000000000000001E-3</v>
      </c>
      <c r="D166" s="32">
        <f>C166*D136</f>
        <v>0.62591999999999992</v>
      </c>
      <c r="E166" s="74">
        <f>WMSR+OESP+RRRP</f>
        <v>6.0000000000000001E-3</v>
      </c>
      <c r="F166" s="2">
        <f>E166*F136</f>
        <v>0.62591999999999992</v>
      </c>
      <c r="G166" s="48"/>
      <c r="H166" s="37">
        <f>WMSR+OESP+RRRP</f>
        <v>6.0000000000000001E-3</v>
      </c>
      <c r="I166" s="32">
        <f>H166*I136</f>
        <v>0.62591999999999992</v>
      </c>
      <c r="J166" s="74">
        <f>WMSR+OESP+RRRP</f>
        <v>6.0000000000000001E-3</v>
      </c>
      <c r="K166" s="2">
        <f>J166*K136</f>
        <v>0.62591999999999992</v>
      </c>
      <c r="L166" s="48"/>
      <c r="M166" s="37">
        <f>WMSR+OESP+RRRP</f>
        <v>6.0000000000000001E-3</v>
      </c>
      <c r="N166" s="32">
        <f>M166*N136</f>
        <v>0.62591999999999992</v>
      </c>
      <c r="O166" s="74">
        <f>WMSR+OESP+RRRP</f>
        <v>6.0000000000000001E-3</v>
      </c>
      <c r="P166" s="2">
        <f>O166*P136</f>
        <v>0.62591999999999992</v>
      </c>
      <c r="Q166" s="48"/>
      <c r="R166" s="37">
        <f>WMSR+OESP+RRRP</f>
        <v>6.0000000000000001E-3</v>
      </c>
      <c r="S166" s="32">
        <f>R166*S136</f>
        <v>0.62591999999999992</v>
      </c>
      <c r="T166" s="74">
        <f>WMSR+OESP+RRRP</f>
        <v>6.0000000000000001E-3</v>
      </c>
      <c r="U166" s="2">
        <f>T166*U136</f>
        <v>0.62591999999999992</v>
      </c>
      <c r="V166" s="48"/>
    </row>
    <row r="167" spans="1:22" x14ac:dyDescent="0.25">
      <c r="A167" s="99">
        <f t="shared" si="20"/>
        <v>35</v>
      </c>
      <c r="B167" s="48" t="s">
        <v>57</v>
      </c>
      <c r="C167" s="37">
        <f>SSS</f>
        <v>0.25</v>
      </c>
      <c r="D167" s="32">
        <f>C167</f>
        <v>0.25</v>
      </c>
      <c r="E167" s="74">
        <f>SSS</f>
        <v>0.25</v>
      </c>
      <c r="F167" s="2">
        <f>E167</f>
        <v>0.25</v>
      </c>
      <c r="G167" s="48"/>
      <c r="H167" s="37">
        <f>SSS</f>
        <v>0.25</v>
      </c>
      <c r="I167" s="32">
        <f>H167</f>
        <v>0.25</v>
      </c>
      <c r="J167" s="74">
        <f>SSS</f>
        <v>0.25</v>
      </c>
      <c r="K167" s="2">
        <f>J167</f>
        <v>0.25</v>
      </c>
      <c r="L167" s="48"/>
      <c r="M167" s="37">
        <f>SSS</f>
        <v>0.25</v>
      </c>
      <c r="N167" s="32">
        <f>M167</f>
        <v>0.25</v>
      </c>
      <c r="O167" s="74">
        <f>SSS</f>
        <v>0.25</v>
      </c>
      <c r="P167" s="2">
        <f>O167</f>
        <v>0.25</v>
      </c>
      <c r="Q167" s="48"/>
      <c r="R167" s="37">
        <f>SSS</f>
        <v>0.25</v>
      </c>
      <c r="S167" s="32">
        <f>R167</f>
        <v>0.25</v>
      </c>
      <c r="T167" s="74">
        <f>SSS</f>
        <v>0.25</v>
      </c>
      <c r="U167" s="2">
        <f>T167</f>
        <v>0.25</v>
      </c>
      <c r="V167" s="48"/>
    </row>
    <row r="168" spans="1:22" x14ac:dyDescent="0.25">
      <c r="A168" s="99">
        <f t="shared" si="20"/>
        <v>36</v>
      </c>
      <c r="B168" s="48" t="s">
        <v>9</v>
      </c>
      <c r="C168" s="37">
        <v>0</v>
      </c>
      <c r="D168" s="32">
        <f>C168*D133</f>
        <v>0</v>
      </c>
      <c r="E168" s="74">
        <v>0</v>
      </c>
      <c r="F168" s="2">
        <f>E168*F133</f>
        <v>0</v>
      </c>
      <c r="G168" s="48"/>
      <c r="H168" s="37">
        <v>0</v>
      </c>
      <c r="I168" s="32">
        <f>H168*I133</f>
        <v>0</v>
      </c>
      <c r="J168" s="74">
        <v>0</v>
      </c>
      <c r="K168" s="2">
        <f>J168*K133</f>
        <v>0</v>
      </c>
      <c r="L168" s="48"/>
      <c r="M168" s="37">
        <v>0</v>
      </c>
      <c r="N168" s="32">
        <f>M168*N133</f>
        <v>0</v>
      </c>
      <c r="O168" s="74">
        <v>0</v>
      </c>
      <c r="P168" s="2">
        <f>O168*P133</f>
        <v>0</v>
      </c>
      <c r="Q168" s="48"/>
      <c r="R168" s="37">
        <v>0</v>
      </c>
      <c r="S168" s="32">
        <f>R168*S133</f>
        <v>0</v>
      </c>
      <c r="T168" s="74">
        <v>0</v>
      </c>
      <c r="U168" s="2">
        <f>T168*U133</f>
        <v>0</v>
      </c>
      <c r="V168" s="48"/>
    </row>
    <row r="169" spans="1:22" x14ac:dyDescent="0.25">
      <c r="A169" s="99">
        <f t="shared" si="20"/>
        <v>37</v>
      </c>
      <c r="B169" s="48" t="s">
        <v>28</v>
      </c>
      <c r="C169" s="49">
        <v>0</v>
      </c>
      <c r="D169" s="32"/>
      <c r="E169" s="66">
        <v>0</v>
      </c>
      <c r="F169" s="2"/>
      <c r="G169" s="48"/>
      <c r="H169" s="49">
        <v>0</v>
      </c>
      <c r="I169" s="32"/>
      <c r="J169" s="66">
        <v>0</v>
      </c>
      <c r="K169" s="2"/>
      <c r="L169" s="48"/>
      <c r="M169" s="49">
        <v>0</v>
      </c>
      <c r="N169" s="32"/>
      <c r="O169" s="66">
        <v>0</v>
      </c>
      <c r="P169" s="2"/>
      <c r="Q169" s="48"/>
      <c r="R169" s="49">
        <v>0</v>
      </c>
      <c r="S169" s="32"/>
      <c r="T169" s="66">
        <v>0</v>
      </c>
      <c r="U169" s="2"/>
      <c r="V169" s="48"/>
    </row>
    <row r="170" spans="1:22" x14ac:dyDescent="0.25">
      <c r="A170" s="102">
        <f t="shared" si="20"/>
        <v>38</v>
      </c>
      <c r="B170" s="103" t="s">
        <v>10</v>
      </c>
      <c r="C170" s="86"/>
      <c r="D170" s="56">
        <f>SUM(D166:D169)</f>
        <v>0.87591999999999992</v>
      </c>
      <c r="E170" s="70"/>
      <c r="F170" s="55">
        <f>SUM(F166:F169)</f>
        <v>0.87591999999999992</v>
      </c>
      <c r="G170" s="87">
        <f>F170-D170</f>
        <v>0</v>
      </c>
      <c r="H170" s="86"/>
      <c r="I170" s="56">
        <f>SUM(I166:I169)</f>
        <v>0.87591999999999992</v>
      </c>
      <c r="J170" s="70"/>
      <c r="K170" s="55">
        <f>SUM(K166:K169)</f>
        <v>0.87591999999999992</v>
      </c>
      <c r="L170" s="87">
        <f>K170-I170</f>
        <v>0</v>
      </c>
      <c r="M170" s="86"/>
      <c r="N170" s="56">
        <f>SUM(N166:N169)</f>
        <v>0.87591999999999992</v>
      </c>
      <c r="O170" s="70"/>
      <c r="P170" s="55">
        <f>SUM(P166:P169)</f>
        <v>0.87591999999999992</v>
      </c>
      <c r="Q170" s="87">
        <f>P170-N170</f>
        <v>0</v>
      </c>
      <c r="R170" s="86"/>
      <c r="S170" s="56">
        <f>SUM(S166:S169)</f>
        <v>0.87591999999999992</v>
      </c>
      <c r="T170" s="70"/>
      <c r="U170" s="55">
        <f>SUM(U166:U169)</f>
        <v>0.87591999999999992</v>
      </c>
      <c r="V170" s="87">
        <f>U170-S170</f>
        <v>0</v>
      </c>
    </row>
    <row r="171" spans="1:22" x14ac:dyDescent="0.25">
      <c r="A171" s="104">
        <f t="shared" si="20"/>
        <v>39</v>
      </c>
      <c r="B171" s="105" t="s">
        <v>88</v>
      </c>
      <c r="C171" s="88"/>
      <c r="D171" s="80"/>
      <c r="E171" s="71"/>
      <c r="F171" s="57"/>
      <c r="G171" s="89">
        <f>G170/D170</f>
        <v>0</v>
      </c>
      <c r="H171" s="88"/>
      <c r="I171" s="80"/>
      <c r="J171" s="71"/>
      <c r="K171" s="57"/>
      <c r="L171" s="89">
        <f>L170/I170</f>
        <v>0</v>
      </c>
      <c r="M171" s="88"/>
      <c r="N171" s="80"/>
      <c r="O171" s="71"/>
      <c r="P171" s="57"/>
      <c r="Q171" s="89">
        <f>Q170/N170</f>
        <v>0</v>
      </c>
      <c r="R171" s="88"/>
      <c r="S171" s="80"/>
      <c r="T171" s="71"/>
      <c r="U171" s="57"/>
      <c r="V171" s="89">
        <f>V170/S170</f>
        <v>0</v>
      </c>
    </row>
    <row r="172" spans="1:22" x14ac:dyDescent="0.25">
      <c r="A172" s="124">
        <f t="shared" si="20"/>
        <v>40</v>
      </c>
      <c r="B172" s="125" t="s">
        <v>98</v>
      </c>
      <c r="C172" s="337"/>
      <c r="D172" s="127">
        <f>D141+D158+D163+D170</f>
        <v>33.728998263648464</v>
      </c>
      <c r="E172" s="338"/>
      <c r="F172" s="53">
        <f>F141+F158+F163+F170</f>
        <v>34.748566263648463</v>
      </c>
      <c r="G172" s="345">
        <f>F172-D172</f>
        <v>1.0195679999999996</v>
      </c>
      <c r="H172" s="337"/>
      <c r="I172" s="127">
        <f>I141+I158+I163+I170</f>
        <v>33.728998263648464</v>
      </c>
      <c r="J172" s="338"/>
      <c r="K172" s="53">
        <f>K141+K158+K163+K170</f>
        <v>34.748566263648463</v>
      </c>
      <c r="L172" s="345">
        <f>K172-I172</f>
        <v>1.0195679999999996</v>
      </c>
      <c r="M172" s="337"/>
      <c r="N172" s="127">
        <f>N141+N158+N163+N170</f>
        <v>33.768998263648463</v>
      </c>
      <c r="O172" s="338"/>
      <c r="P172" s="53">
        <f>P141+P158+P163+P170</f>
        <v>34.748566263648463</v>
      </c>
      <c r="Q172" s="345">
        <f>P172-N172</f>
        <v>0.97956800000000044</v>
      </c>
      <c r="R172" s="337"/>
      <c r="S172" s="127">
        <f>S141+S158+S163+S170</f>
        <v>34.478998263648464</v>
      </c>
      <c r="T172" s="338"/>
      <c r="U172" s="53">
        <f>U141+U158+U163+U170</f>
        <v>34.748566263648463</v>
      </c>
      <c r="V172" s="345">
        <f>U172-S172</f>
        <v>0.26956799999999959</v>
      </c>
    </row>
    <row r="173" spans="1:22" x14ac:dyDescent="0.25">
      <c r="A173" s="339">
        <f>A172+1</f>
        <v>41</v>
      </c>
      <c r="B173" s="340" t="s">
        <v>88</v>
      </c>
      <c r="C173" s="341"/>
      <c r="D173" s="342"/>
      <c r="E173" s="343"/>
      <c r="F173" s="344"/>
      <c r="G173" s="346">
        <f>G172/D172</f>
        <v>3.022823245536E-2</v>
      </c>
      <c r="H173" s="341"/>
      <c r="I173" s="342"/>
      <c r="J173" s="343"/>
      <c r="K173" s="344"/>
      <c r="L173" s="346">
        <f>L172/I172</f>
        <v>3.022823245536E-2</v>
      </c>
      <c r="M173" s="341"/>
      <c r="N173" s="342"/>
      <c r="O173" s="343"/>
      <c r="P173" s="344"/>
      <c r="Q173" s="346">
        <f>Q172/N172</f>
        <v>2.9007908151497716E-2</v>
      </c>
      <c r="R173" s="341"/>
      <c r="S173" s="342"/>
      <c r="T173" s="343"/>
      <c r="U173" s="344"/>
      <c r="V173" s="346">
        <f>V172/S172</f>
        <v>7.8183245910658523E-3</v>
      </c>
    </row>
    <row r="174" spans="1:22" x14ac:dyDescent="0.25">
      <c r="A174" s="108">
        <f>A173+1</f>
        <v>42</v>
      </c>
      <c r="B174" s="94" t="s">
        <v>11</v>
      </c>
      <c r="C174" s="50"/>
      <c r="D174" s="33">
        <f>D172*0.13</f>
        <v>4.3847697742743001</v>
      </c>
      <c r="E174" s="76"/>
      <c r="F174" s="59">
        <f>F172*0.13</f>
        <v>4.5173136142743004</v>
      </c>
      <c r="G174" s="94"/>
      <c r="H174" s="50"/>
      <c r="I174" s="33">
        <f>I172*0.13</f>
        <v>4.3847697742743001</v>
      </c>
      <c r="J174" s="76"/>
      <c r="K174" s="59">
        <f>K172*0.13</f>
        <v>4.5173136142743004</v>
      </c>
      <c r="L174" s="94"/>
      <c r="M174" s="50"/>
      <c r="N174" s="33">
        <f>N172*0.13</f>
        <v>4.3899697742743005</v>
      </c>
      <c r="O174" s="76"/>
      <c r="P174" s="59">
        <f>P172*0.13</f>
        <v>4.5173136142743004</v>
      </c>
      <c r="Q174" s="94"/>
      <c r="R174" s="50"/>
      <c r="S174" s="33">
        <f>S172*0.13</f>
        <v>4.4822697742743003</v>
      </c>
      <c r="T174" s="76"/>
      <c r="U174" s="59">
        <f>U172*0.13</f>
        <v>4.5173136142743004</v>
      </c>
      <c r="V174" s="94"/>
    </row>
    <row r="175" spans="1:22" x14ac:dyDescent="0.25">
      <c r="A175" s="109">
        <f>A174+1</f>
        <v>43</v>
      </c>
      <c r="B175" s="110" t="s">
        <v>13</v>
      </c>
      <c r="C175" s="95"/>
      <c r="D175" s="64">
        <f>SUM(D172:D174)</f>
        <v>38.113768037922767</v>
      </c>
      <c r="E175" s="78"/>
      <c r="F175" s="63">
        <f>SUM(F172:F174)</f>
        <v>39.265879877922764</v>
      </c>
      <c r="G175" s="96">
        <f>F175-D175</f>
        <v>1.1521118399999963</v>
      </c>
      <c r="H175" s="95"/>
      <c r="I175" s="64">
        <f>SUM(I172:I174)</f>
        <v>38.113768037922767</v>
      </c>
      <c r="J175" s="78"/>
      <c r="K175" s="63">
        <f>SUM(K172:K174)</f>
        <v>39.265879877922764</v>
      </c>
      <c r="L175" s="96">
        <f>K175-I175</f>
        <v>1.1521118399999963</v>
      </c>
      <c r="M175" s="95"/>
      <c r="N175" s="64">
        <f>SUM(N172:N174)</f>
        <v>38.158968037922762</v>
      </c>
      <c r="O175" s="78"/>
      <c r="P175" s="63">
        <f>SUM(P172:P174)</f>
        <v>39.265879877922764</v>
      </c>
      <c r="Q175" s="96">
        <f>P175-N175</f>
        <v>1.1069118400000022</v>
      </c>
      <c r="R175" s="95"/>
      <c r="S175" s="64">
        <f>SUM(S172:S174)</f>
        <v>38.961268037922764</v>
      </c>
      <c r="T175" s="78"/>
      <c r="U175" s="63">
        <f>SUM(U172:U174)</f>
        <v>39.265879877922764</v>
      </c>
      <c r="V175" s="96">
        <f>U175-S175</f>
        <v>0.30461183999999975</v>
      </c>
    </row>
    <row r="176" spans="1:22" x14ac:dyDescent="0.25">
      <c r="A176" s="111">
        <f t="shared" si="20"/>
        <v>44</v>
      </c>
      <c r="B176" s="112" t="s">
        <v>88</v>
      </c>
      <c r="C176" s="97"/>
      <c r="D176" s="83"/>
      <c r="E176" s="79"/>
      <c r="F176" s="65"/>
      <c r="G176" s="98">
        <f>G175/D175</f>
        <v>3.0228232455359914E-2</v>
      </c>
      <c r="H176" s="97"/>
      <c r="I176" s="83"/>
      <c r="J176" s="79"/>
      <c r="K176" s="65"/>
      <c r="L176" s="98">
        <f>L175/I175</f>
        <v>3.0228232455359914E-2</v>
      </c>
      <c r="M176" s="97"/>
      <c r="N176" s="83"/>
      <c r="O176" s="79"/>
      <c r="P176" s="65"/>
      <c r="Q176" s="98">
        <f>Q175/N175</f>
        <v>2.9007908151497761E-2</v>
      </c>
      <c r="R176" s="97"/>
      <c r="S176" s="83"/>
      <c r="T176" s="79"/>
      <c r="U176" s="65"/>
      <c r="V176" s="98">
        <f>V175/S175</f>
        <v>7.8183245910658575E-3</v>
      </c>
    </row>
    <row r="177" spans="1:22" x14ac:dyDescent="0.25">
      <c r="A177" s="151">
        <f t="shared" si="20"/>
        <v>45</v>
      </c>
      <c r="B177" s="152" t="s">
        <v>14</v>
      </c>
      <c r="C177" s="153"/>
      <c r="D177" s="154"/>
      <c r="E177" s="155"/>
      <c r="F177" s="156"/>
      <c r="G177" s="152"/>
      <c r="H177" s="153"/>
      <c r="I177" s="154"/>
      <c r="J177" s="155"/>
      <c r="K177" s="156"/>
      <c r="L177" s="152"/>
      <c r="M177" s="153"/>
      <c r="N177" s="154"/>
      <c r="O177" s="155"/>
      <c r="P177" s="156"/>
      <c r="Q177" s="152"/>
      <c r="R177" s="153"/>
      <c r="S177" s="154"/>
      <c r="T177" s="155"/>
      <c r="U177" s="156"/>
      <c r="V177" s="152"/>
    </row>
    <row r="178" spans="1:22" x14ac:dyDescent="0.25">
      <c r="A178" s="108">
        <f t="shared" si="20"/>
        <v>46</v>
      </c>
      <c r="B178" s="94" t="s">
        <v>97</v>
      </c>
      <c r="C178" s="162">
        <v>0</v>
      </c>
      <c r="D178" s="33">
        <f>C178*D133</f>
        <v>0</v>
      </c>
      <c r="E178" s="163">
        <v>0</v>
      </c>
      <c r="F178" s="59">
        <f>E178*F133</f>
        <v>0</v>
      </c>
      <c r="G178" s="94"/>
      <c r="H178" s="162">
        <v>0</v>
      </c>
      <c r="I178" s="33">
        <f>H178*I133</f>
        <v>0</v>
      </c>
      <c r="J178" s="163">
        <v>0</v>
      </c>
      <c r="K178" s="59">
        <f>J178*K133</f>
        <v>0</v>
      </c>
      <c r="L178" s="94"/>
      <c r="M178" s="162">
        <f>Rates!B141</f>
        <v>0</v>
      </c>
      <c r="N178" s="33">
        <f>M178*N133</f>
        <v>0</v>
      </c>
      <c r="O178" s="163">
        <v>0</v>
      </c>
      <c r="P178" s="59">
        <f>O178*P133</f>
        <v>0</v>
      </c>
      <c r="Q178" s="94"/>
      <c r="R178" s="162">
        <f>Rates!$B$25</f>
        <v>3.0999999999999999E-3</v>
      </c>
      <c r="S178" s="33">
        <f>R178*S133</f>
        <v>0.31</v>
      </c>
      <c r="T178" s="163">
        <v>0</v>
      </c>
      <c r="U178" s="59">
        <f>T178*U133</f>
        <v>0</v>
      </c>
      <c r="V178" s="94"/>
    </row>
    <row r="179" spans="1:22" x14ac:dyDescent="0.25">
      <c r="A179" s="108">
        <f t="shared" si="20"/>
        <v>47</v>
      </c>
      <c r="B179" s="94" t="s">
        <v>164</v>
      </c>
      <c r="C179" s="162">
        <v>0</v>
      </c>
      <c r="D179" s="33">
        <f>C179*D134</f>
        <v>0</v>
      </c>
      <c r="E179" s="163">
        <v>0</v>
      </c>
      <c r="F179" s="59">
        <f>E179*F134</f>
        <v>0</v>
      </c>
      <c r="G179" s="94"/>
      <c r="H179" s="162">
        <v>0</v>
      </c>
      <c r="I179" s="33">
        <f>H179*I134</f>
        <v>0</v>
      </c>
      <c r="J179" s="163">
        <v>0</v>
      </c>
      <c r="K179" s="59">
        <f>J179*K134</f>
        <v>0</v>
      </c>
      <c r="L179" s="94"/>
      <c r="M179" s="162">
        <f>Rates!B142</f>
        <v>0</v>
      </c>
      <c r="N179" s="33">
        <f>M179*N134</f>
        <v>0</v>
      </c>
      <c r="O179" s="163">
        <v>0</v>
      </c>
      <c r="P179" s="59">
        <f>O179*P134</f>
        <v>0</v>
      </c>
      <c r="Q179" s="94"/>
      <c r="R179" s="162">
        <f>Rates!$B$26</f>
        <v>-2.9999999999999997E-4</v>
      </c>
      <c r="S179" s="33">
        <f>R179*S133</f>
        <v>-0.03</v>
      </c>
      <c r="T179" s="163">
        <v>0</v>
      </c>
      <c r="U179" s="59">
        <f>T179*U133</f>
        <v>0</v>
      </c>
      <c r="V179" s="94"/>
    </row>
    <row r="180" spans="1:22" x14ac:dyDescent="0.25">
      <c r="A180" s="108">
        <f t="shared" si="20"/>
        <v>48</v>
      </c>
      <c r="B180" s="48" t="s">
        <v>96</v>
      </c>
      <c r="C180" s="37">
        <f>Rates!$B$15</f>
        <v>3.3999999999999998E-3</v>
      </c>
      <c r="D180" s="32">
        <f>C180*D133</f>
        <v>0.33999999999999997</v>
      </c>
      <c r="E180" s="163">
        <f>Rates!$J$15</f>
        <v>0</v>
      </c>
      <c r="F180" s="2">
        <f>E180*F133</f>
        <v>0</v>
      </c>
      <c r="G180" s="48"/>
      <c r="H180" s="37">
        <f>Rates!$B$15</f>
        <v>3.3999999999999998E-3</v>
      </c>
      <c r="I180" s="32">
        <f>H180*I133</f>
        <v>0.33999999999999997</v>
      </c>
      <c r="J180" s="163">
        <f>Rates!$J$15</f>
        <v>0</v>
      </c>
      <c r="K180" s="2">
        <f>J180*K133</f>
        <v>0</v>
      </c>
      <c r="L180" s="48"/>
      <c r="M180" s="37">
        <f>Rates!$B$15</f>
        <v>3.3999999999999998E-3</v>
      </c>
      <c r="N180" s="32">
        <f>M180*N133</f>
        <v>0.33999999999999997</v>
      </c>
      <c r="O180" s="163">
        <f>Rates!$J$15</f>
        <v>0</v>
      </c>
      <c r="P180" s="2">
        <f>O180*P133</f>
        <v>0</v>
      </c>
      <c r="Q180" s="48"/>
      <c r="R180" s="37">
        <f>Rates!$B$15</f>
        <v>3.3999999999999998E-3</v>
      </c>
      <c r="S180" s="32">
        <f>R180*S133</f>
        <v>0.33999999999999997</v>
      </c>
      <c r="T180" s="163">
        <f>Rates!$J$15</f>
        <v>0</v>
      </c>
      <c r="U180" s="2">
        <f>T180*U133</f>
        <v>0</v>
      </c>
      <c r="V180" s="48"/>
    </row>
    <row r="181" spans="1:22" x14ac:dyDescent="0.25">
      <c r="A181" s="289">
        <f t="shared" si="20"/>
        <v>49</v>
      </c>
      <c r="B181" s="85" t="s">
        <v>144</v>
      </c>
      <c r="C181" s="290">
        <f>Rates!$B$16</f>
        <v>0</v>
      </c>
      <c r="D181" s="39">
        <f>C181*D134</f>
        <v>0</v>
      </c>
      <c r="E181" s="163">
        <f>Rates!$J$16</f>
        <v>-1.2999999999999999E-3</v>
      </c>
      <c r="F181" s="2">
        <f>E181*F133</f>
        <v>-0.13</v>
      </c>
      <c r="G181" s="85"/>
      <c r="H181" s="290">
        <f>Rates!$B$16</f>
        <v>0</v>
      </c>
      <c r="I181" s="39">
        <f>H181*I134</f>
        <v>0</v>
      </c>
      <c r="J181" s="163">
        <f>Rates!$J$16</f>
        <v>-1.2999999999999999E-3</v>
      </c>
      <c r="K181" s="2">
        <f>J181*K133</f>
        <v>-0.13</v>
      </c>
      <c r="L181" s="85"/>
      <c r="M181" s="290">
        <f>Rates!$B$16</f>
        <v>0</v>
      </c>
      <c r="N181" s="39">
        <f>M181*N134</f>
        <v>0</v>
      </c>
      <c r="O181" s="163">
        <f>Rates!$J$16</f>
        <v>-1.2999999999999999E-3</v>
      </c>
      <c r="P181" s="2">
        <f>O181*P133</f>
        <v>-0.13</v>
      </c>
      <c r="Q181" s="85"/>
      <c r="R181" s="290">
        <f>Rates!$B$16</f>
        <v>0</v>
      </c>
      <c r="S181" s="39">
        <f>R181*S134</f>
        <v>0</v>
      </c>
      <c r="T181" s="163">
        <f>Rates!$J$16</f>
        <v>-1.2999999999999999E-3</v>
      </c>
      <c r="U181" s="2">
        <f>T181*U133</f>
        <v>-0.13</v>
      </c>
      <c r="V181" s="85"/>
    </row>
    <row r="182" spans="1:22" x14ac:dyDescent="0.25">
      <c r="A182" s="347">
        <f t="shared" si="20"/>
        <v>50</v>
      </c>
      <c r="B182" s="348" t="s">
        <v>15</v>
      </c>
      <c r="C182" s="371"/>
      <c r="D182" s="350">
        <f>D172+SUM(D178:D181)</f>
        <v>34.068998263648467</v>
      </c>
      <c r="E182" s="372"/>
      <c r="F182" s="352">
        <f>F172+SUM(F178:F181)</f>
        <v>34.618566263648461</v>
      </c>
      <c r="G182" s="363">
        <f>F182-D182</f>
        <v>0.54956799999999362</v>
      </c>
      <c r="H182" s="371"/>
      <c r="I182" s="350">
        <f>I172+SUM(I178:I181)</f>
        <v>34.068998263648467</v>
      </c>
      <c r="J182" s="372"/>
      <c r="K182" s="352">
        <f>K172+SUM(K178:K181)</f>
        <v>34.618566263648461</v>
      </c>
      <c r="L182" s="363">
        <f>K182-I182</f>
        <v>0.54956799999999362</v>
      </c>
      <c r="M182" s="371"/>
      <c r="N182" s="350">
        <f>N172+SUM(N178:N181)</f>
        <v>34.108998263648466</v>
      </c>
      <c r="O182" s="372"/>
      <c r="P182" s="352">
        <f>P172+SUM(P178:P181)</f>
        <v>34.618566263648461</v>
      </c>
      <c r="Q182" s="363">
        <f>P182-N182</f>
        <v>0.50956799999999447</v>
      </c>
      <c r="R182" s="371"/>
      <c r="S182" s="350">
        <f>S172+SUM(S178:S181)</f>
        <v>35.098998263648461</v>
      </c>
      <c r="T182" s="372"/>
      <c r="U182" s="352">
        <f>U172+SUM(U178:U181)</f>
        <v>34.618566263648461</v>
      </c>
      <c r="V182" s="363">
        <f>U182-S182</f>
        <v>-0.48043200000000041</v>
      </c>
    </row>
    <row r="183" spans="1:22" x14ac:dyDescent="0.25">
      <c r="A183" s="339">
        <f>A182+1</f>
        <v>51</v>
      </c>
      <c r="B183" s="340" t="s">
        <v>88</v>
      </c>
      <c r="C183" s="341"/>
      <c r="D183" s="342"/>
      <c r="E183" s="343"/>
      <c r="F183" s="344"/>
      <c r="G183" s="346">
        <f>G182/D182</f>
        <v>1.6131029029590849E-2</v>
      </c>
      <c r="H183" s="341"/>
      <c r="I183" s="342"/>
      <c r="J183" s="343"/>
      <c r="K183" s="344"/>
      <c r="L183" s="346">
        <f>L182/I182</f>
        <v>1.6131029029590849E-2</v>
      </c>
      <c r="M183" s="341"/>
      <c r="N183" s="342"/>
      <c r="O183" s="343"/>
      <c r="P183" s="344"/>
      <c r="Q183" s="346">
        <f>Q182/N182</f>
        <v>1.4939400918820433E-2</v>
      </c>
      <c r="R183" s="341"/>
      <c r="S183" s="342"/>
      <c r="T183" s="343"/>
      <c r="U183" s="344"/>
      <c r="V183" s="346">
        <f>V182/S182</f>
        <v>-1.3687912013647895E-2</v>
      </c>
    </row>
    <row r="184" spans="1:22" x14ac:dyDescent="0.25">
      <c r="A184" s="108">
        <f>A183+1</f>
        <v>52</v>
      </c>
      <c r="B184" s="94" t="s">
        <v>11</v>
      </c>
      <c r="C184" s="50"/>
      <c r="D184" s="33">
        <f>D182*0.13</f>
        <v>4.4289697742743011</v>
      </c>
      <c r="E184" s="76"/>
      <c r="F184" s="59">
        <f>F182*0.13</f>
        <v>4.5004136142742999</v>
      </c>
      <c r="G184" s="94"/>
      <c r="H184" s="50"/>
      <c r="I184" s="33">
        <f>I182*0.13</f>
        <v>4.4289697742743011</v>
      </c>
      <c r="J184" s="76"/>
      <c r="K184" s="59">
        <f>K182*0.13</f>
        <v>4.5004136142742999</v>
      </c>
      <c r="L184" s="94"/>
      <c r="M184" s="50"/>
      <c r="N184" s="33">
        <f>N182*0.13</f>
        <v>4.4341697742743005</v>
      </c>
      <c r="O184" s="76"/>
      <c r="P184" s="59">
        <f>P182*0.13</f>
        <v>4.5004136142742999</v>
      </c>
      <c r="Q184" s="94"/>
      <c r="R184" s="50"/>
      <c r="S184" s="33">
        <f>S182*0.13</f>
        <v>4.5628697742742998</v>
      </c>
      <c r="T184" s="76"/>
      <c r="U184" s="59">
        <f>U182*0.13</f>
        <v>4.5004136142742999</v>
      </c>
      <c r="V184" s="94"/>
    </row>
    <row r="185" spans="1:22" x14ac:dyDescent="0.25">
      <c r="A185" s="137">
        <f>A184+1</f>
        <v>53</v>
      </c>
      <c r="B185" s="138" t="s">
        <v>13</v>
      </c>
      <c r="C185" s="139"/>
      <c r="D185" s="140">
        <f>SUM(D182:D184)</f>
        <v>38.497968037922767</v>
      </c>
      <c r="E185" s="141"/>
      <c r="F185" s="142">
        <f>SUM(F182:F184)</f>
        <v>39.118979877922762</v>
      </c>
      <c r="G185" s="143">
        <f>F185-D185</f>
        <v>0.62101183999999421</v>
      </c>
      <c r="H185" s="139"/>
      <c r="I185" s="140">
        <f>SUM(I182:I184)</f>
        <v>38.497968037922767</v>
      </c>
      <c r="J185" s="141"/>
      <c r="K185" s="142">
        <f>SUM(K182:K184)</f>
        <v>39.118979877922762</v>
      </c>
      <c r="L185" s="143">
        <f>K185-I185</f>
        <v>0.62101183999999421</v>
      </c>
      <c r="M185" s="139"/>
      <c r="N185" s="140">
        <f>SUM(N182:N184)</f>
        <v>38.543168037922769</v>
      </c>
      <c r="O185" s="141"/>
      <c r="P185" s="142">
        <f>SUM(P182:P184)</f>
        <v>39.118979877922762</v>
      </c>
      <c r="Q185" s="143">
        <f>P185-N185</f>
        <v>0.57581183999999297</v>
      </c>
      <c r="R185" s="139"/>
      <c r="S185" s="140">
        <f>SUM(S182:S184)</f>
        <v>39.661868037922758</v>
      </c>
      <c r="T185" s="141"/>
      <c r="U185" s="142">
        <f>SUM(U182:U184)</f>
        <v>39.118979877922762</v>
      </c>
      <c r="V185" s="143">
        <f>U185-S185</f>
        <v>-0.54288815999999684</v>
      </c>
    </row>
    <row r="186" spans="1:22" ht="15.75" thickBot="1" x14ac:dyDescent="0.3">
      <c r="A186" s="144">
        <f t="shared" si="20"/>
        <v>54</v>
      </c>
      <c r="B186" s="145" t="s">
        <v>88</v>
      </c>
      <c r="C186" s="146"/>
      <c r="D186" s="147"/>
      <c r="E186" s="148"/>
      <c r="F186" s="149"/>
      <c r="G186" s="150">
        <f>G185/D185</f>
        <v>1.6131029029590883E-2</v>
      </c>
      <c r="H186" s="146"/>
      <c r="I186" s="147"/>
      <c r="J186" s="148"/>
      <c r="K186" s="149"/>
      <c r="L186" s="150">
        <f>L185/I185</f>
        <v>1.6131029029590883E-2</v>
      </c>
      <c r="M186" s="146"/>
      <c r="N186" s="147"/>
      <c r="O186" s="148"/>
      <c r="P186" s="149"/>
      <c r="Q186" s="150">
        <f>Q185/N185</f>
        <v>1.4939400918820412E-2</v>
      </c>
      <c r="R186" s="146"/>
      <c r="S186" s="147"/>
      <c r="T186" s="148"/>
      <c r="U186" s="149"/>
      <c r="V186" s="150">
        <f>V185/S185</f>
        <v>-1.3687912013647805E-2</v>
      </c>
    </row>
    <row r="187" spans="1:22" ht="15.75" thickBot="1" x14ac:dyDescent="0.3"/>
    <row r="188" spans="1:22" x14ac:dyDescent="0.25">
      <c r="A188" s="113">
        <f>A186+1</f>
        <v>55</v>
      </c>
      <c r="B188" s="114" t="s">
        <v>90</v>
      </c>
      <c r="C188" s="113" t="s">
        <v>2</v>
      </c>
      <c r="D188" s="158" t="s">
        <v>3</v>
      </c>
      <c r="E188" s="159" t="s">
        <v>2</v>
      </c>
      <c r="F188" s="160" t="s">
        <v>3</v>
      </c>
      <c r="G188" s="161" t="s">
        <v>78</v>
      </c>
      <c r="H188" s="113" t="s">
        <v>2</v>
      </c>
      <c r="I188" s="158" t="s">
        <v>3</v>
      </c>
      <c r="J188" s="159" t="s">
        <v>2</v>
      </c>
      <c r="K188" s="160" t="s">
        <v>3</v>
      </c>
      <c r="L188" s="161" t="s">
        <v>78</v>
      </c>
      <c r="M188" s="113" t="s">
        <v>2</v>
      </c>
      <c r="N188" s="158" t="s">
        <v>3</v>
      </c>
      <c r="O188" s="159" t="s">
        <v>2</v>
      </c>
      <c r="P188" s="160" t="s">
        <v>3</v>
      </c>
      <c r="Q188" s="161" t="s">
        <v>78</v>
      </c>
      <c r="R188" s="113" t="s">
        <v>2</v>
      </c>
      <c r="S188" s="158" t="s">
        <v>3</v>
      </c>
      <c r="T188" s="159" t="s">
        <v>2</v>
      </c>
      <c r="U188" s="160" t="s">
        <v>3</v>
      </c>
      <c r="V188" s="161" t="s">
        <v>78</v>
      </c>
    </row>
    <row r="189" spans="1:22" x14ac:dyDescent="0.25">
      <c r="A189" s="99">
        <f>A188+1</f>
        <v>56</v>
      </c>
      <c r="B189" s="48" t="s">
        <v>89</v>
      </c>
      <c r="C189" s="49"/>
      <c r="D189" s="32">
        <f>SUM(D144:D145)+D148+D157+D150</f>
        <v>18.59</v>
      </c>
      <c r="E189" s="66"/>
      <c r="F189" s="2">
        <f>SUM(F144:F145)+F148+F157+F150</f>
        <v>20.13</v>
      </c>
      <c r="G189" s="36">
        <f>F189-D189</f>
        <v>1.5399999999999991</v>
      </c>
      <c r="H189" s="49"/>
      <c r="I189" s="32">
        <f>SUM(I144:I145)+I148+I157+I150</f>
        <v>18.59</v>
      </c>
      <c r="J189" s="66"/>
      <c r="K189" s="2">
        <f>SUM(K144:K145)+K148+K157+K150</f>
        <v>20.13</v>
      </c>
      <c r="L189" s="36">
        <f>K189-I189</f>
        <v>1.5399999999999991</v>
      </c>
      <c r="M189" s="49"/>
      <c r="N189" s="32">
        <f>SUM(N144:N145)+N148+N157+N150</f>
        <v>18.59</v>
      </c>
      <c r="O189" s="66"/>
      <c r="P189" s="2">
        <f>SUM(P144:P145)+P148+P157+P150</f>
        <v>20.13</v>
      </c>
      <c r="Q189" s="36">
        <f>P189-N189</f>
        <v>1.5399999999999991</v>
      </c>
      <c r="R189" s="49"/>
      <c r="S189" s="32">
        <f>SUM(S144:S145)+S148+S157+S150</f>
        <v>18.59</v>
      </c>
      <c r="T189" s="66"/>
      <c r="U189" s="2">
        <f>SUM(U144:U145)+U148+U157+U150</f>
        <v>20.13</v>
      </c>
      <c r="V189" s="36">
        <f>U189-S189</f>
        <v>1.5399999999999991</v>
      </c>
    </row>
    <row r="190" spans="1:22" x14ac:dyDescent="0.25">
      <c r="A190" s="124">
        <f t="shared" ref="A190:A192" si="29">A189+1</f>
        <v>57</v>
      </c>
      <c r="B190" s="125" t="s">
        <v>88</v>
      </c>
      <c r="C190" s="126"/>
      <c r="D190" s="127"/>
      <c r="E190" s="128"/>
      <c r="F190" s="53"/>
      <c r="G190" s="129">
        <f>G189/SUM(D189:D192)</f>
        <v>7.5374939194438093E-2</v>
      </c>
      <c r="H190" s="126"/>
      <c r="I190" s="127"/>
      <c r="J190" s="128"/>
      <c r="K190" s="53"/>
      <c r="L190" s="129">
        <f>L189/SUM(I189:I192)</f>
        <v>7.5374939194438093E-2</v>
      </c>
      <c r="M190" s="126"/>
      <c r="N190" s="127"/>
      <c r="O190" s="128"/>
      <c r="P190" s="53"/>
      <c r="Q190" s="129">
        <f>Q189/SUM(N189:N192)</f>
        <v>7.5227659188280782E-2</v>
      </c>
      <c r="R190" s="126"/>
      <c r="S190" s="127"/>
      <c r="T190" s="128"/>
      <c r="U190" s="53"/>
      <c r="V190" s="129">
        <f>V189/SUM(S189:S192)</f>
        <v>7.270600539459017E-2</v>
      </c>
    </row>
    <row r="191" spans="1:22" x14ac:dyDescent="0.25">
      <c r="A191" s="99">
        <f t="shared" si="29"/>
        <v>58</v>
      </c>
      <c r="B191" s="48" t="s">
        <v>91</v>
      </c>
      <c r="C191" s="49"/>
      <c r="D191" s="32">
        <f>D146+D149+SUM(D151:D156)+D147</f>
        <v>1.8411939280958713</v>
      </c>
      <c r="E191" s="66"/>
      <c r="F191" s="2">
        <f>F146+F149+SUM(F151:F156)+F147</f>
        <v>1.3311939280958713</v>
      </c>
      <c r="G191" s="36">
        <f>F191-D191</f>
        <v>-0.51</v>
      </c>
      <c r="H191" s="49"/>
      <c r="I191" s="32">
        <f>I146+I149+SUM(I151:I156)+I147</f>
        <v>1.8411939280958713</v>
      </c>
      <c r="J191" s="66"/>
      <c r="K191" s="2">
        <f>K146+K149+SUM(K151:K156)+K147</f>
        <v>1.3311939280958713</v>
      </c>
      <c r="L191" s="36">
        <f>K191-I191</f>
        <v>-0.51</v>
      </c>
      <c r="M191" s="49"/>
      <c r="N191" s="32">
        <f>N146+N149+SUM(N151:N156)+N147</f>
        <v>1.8811939280958714</v>
      </c>
      <c r="O191" s="66"/>
      <c r="P191" s="2">
        <f>P146+P149+SUM(P151:P156)+P147</f>
        <v>1.3311939280958713</v>
      </c>
      <c r="Q191" s="36">
        <f>P191-N191</f>
        <v>-0.55000000000000004</v>
      </c>
      <c r="R191" s="49"/>
      <c r="S191" s="32">
        <f>S146+S149+SUM(S151:S156)+S147</f>
        <v>2.5911939280958713</v>
      </c>
      <c r="T191" s="66"/>
      <c r="U191" s="2">
        <f>U146+U149+SUM(U151:U156)+U147</f>
        <v>1.3311939280958713</v>
      </c>
      <c r="V191" s="36">
        <f>U191-S191</f>
        <v>-1.26</v>
      </c>
    </row>
    <row r="192" spans="1:22" ht="15.75" thickBot="1" x14ac:dyDescent="0.3">
      <c r="A192" s="130">
        <f t="shared" si="29"/>
        <v>59</v>
      </c>
      <c r="B192" s="131" t="s">
        <v>88</v>
      </c>
      <c r="C192" s="132"/>
      <c r="D192" s="133"/>
      <c r="E192" s="134"/>
      <c r="F192" s="135"/>
      <c r="G192" s="136">
        <f>G191/SUM(D189:D192)</f>
        <v>-2.4961830512443797E-2</v>
      </c>
      <c r="H192" s="132"/>
      <c r="I192" s="133"/>
      <c r="J192" s="134"/>
      <c r="K192" s="135"/>
      <c r="L192" s="136">
        <f>L191/SUM(I189:I192)</f>
        <v>-2.4961830512443797E-2</v>
      </c>
      <c r="M192" s="132"/>
      <c r="N192" s="133"/>
      <c r="O192" s="134"/>
      <c r="P192" s="135"/>
      <c r="Q192" s="136">
        <f>Q191/SUM(N189:N192)</f>
        <v>-2.6867021138671725E-2</v>
      </c>
      <c r="R192" s="132"/>
      <c r="S192" s="133"/>
      <c r="T192" s="134"/>
      <c r="U192" s="135"/>
      <c r="V192" s="136">
        <f>V191/SUM(S189:S192)</f>
        <v>-5.9486731686482906E-2</v>
      </c>
    </row>
    <row r="193" spans="1:22" ht="15.75" thickBot="1" x14ac:dyDescent="0.3"/>
    <row r="194" spans="1:22" x14ac:dyDescent="0.25">
      <c r="A194" s="333" t="s">
        <v>82</v>
      </c>
      <c r="B194" s="335" t="s">
        <v>0</v>
      </c>
      <c r="C194" s="331" t="s">
        <v>160</v>
      </c>
      <c r="D194" s="332"/>
      <c r="E194" s="329" t="s">
        <v>159</v>
      </c>
      <c r="F194" s="329"/>
      <c r="G194" s="330"/>
      <c r="H194" s="331" t="s">
        <v>161</v>
      </c>
      <c r="I194" s="332"/>
      <c r="J194" s="329" t="s">
        <v>159</v>
      </c>
      <c r="K194" s="329"/>
      <c r="L194" s="330"/>
      <c r="M194" s="331" t="s">
        <v>162</v>
      </c>
      <c r="N194" s="332"/>
      <c r="O194" s="329" t="s">
        <v>159</v>
      </c>
      <c r="P194" s="329"/>
      <c r="Q194" s="330"/>
      <c r="R194" s="331" t="s">
        <v>163</v>
      </c>
      <c r="S194" s="332"/>
      <c r="T194" s="329" t="s">
        <v>159</v>
      </c>
      <c r="U194" s="329"/>
      <c r="V194" s="330"/>
    </row>
    <row r="195" spans="1:22" x14ac:dyDescent="0.25">
      <c r="A195" s="334"/>
      <c r="B195" s="336"/>
      <c r="C195" s="117" t="s">
        <v>2</v>
      </c>
      <c r="D195" s="118" t="s">
        <v>3</v>
      </c>
      <c r="E195" s="119" t="s">
        <v>2</v>
      </c>
      <c r="F195" s="120" t="s">
        <v>3</v>
      </c>
      <c r="G195" s="246" t="s">
        <v>78</v>
      </c>
      <c r="H195" s="117" t="s">
        <v>2</v>
      </c>
      <c r="I195" s="118" t="s">
        <v>3</v>
      </c>
      <c r="J195" s="119" t="s">
        <v>2</v>
      </c>
      <c r="K195" s="120" t="s">
        <v>3</v>
      </c>
      <c r="L195" s="246" t="s">
        <v>78</v>
      </c>
      <c r="M195" s="117" t="s">
        <v>2</v>
      </c>
      <c r="N195" s="118" t="s">
        <v>3</v>
      </c>
      <c r="O195" s="119" t="s">
        <v>2</v>
      </c>
      <c r="P195" s="120" t="s">
        <v>3</v>
      </c>
      <c r="Q195" s="246" t="s">
        <v>78</v>
      </c>
      <c r="R195" s="117" t="s">
        <v>2</v>
      </c>
      <c r="S195" s="118" t="s">
        <v>3</v>
      </c>
      <c r="T195" s="119" t="s">
        <v>2</v>
      </c>
      <c r="U195" s="120" t="s">
        <v>3</v>
      </c>
      <c r="V195" s="246" t="s">
        <v>78</v>
      </c>
    </row>
    <row r="196" spans="1:22" x14ac:dyDescent="0.25">
      <c r="A196" s="99">
        <v>1</v>
      </c>
      <c r="B196" s="48" t="s">
        <v>69</v>
      </c>
      <c r="C196" s="49"/>
      <c r="D196" s="210">
        <v>250</v>
      </c>
      <c r="E196" s="66"/>
      <c r="F196" s="1">
        <f>D196</f>
        <v>250</v>
      </c>
      <c r="G196" s="48"/>
      <c r="H196" s="49"/>
      <c r="I196" s="30">
        <f>D196</f>
        <v>250</v>
      </c>
      <c r="J196" s="66"/>
      <c r="K196" s="1">
        <f>I196</f>
        <v>250</v>
      </c>
      <c r="L196" s="48"/>
      <c r="M196" s="49"/>
      <c r="N196" s="30">
        <f>D196</f>
        <v>250</v>
      </c>
      <c r="O196" s="66"/>
      <c r="P196" s="1">
        <f>N196</f>
        <v>250</v>
      </c>
      <c r="Q196" s="48"/>
      <c r="R196" s="49"/>
      <c r="S196" s="30">
        <f>D196</f>
        <v>250</v>
      </c>
      <c r="T196" s="66"/>
      <c r="U196" s="1">
        <f>S196</f>
        <v>250</v>
      </c>
      <c r="V196" s="48"/>
    </row>
    <row r="197" spans="1:22" x14ac:dyDescent="0.25">
      <c r="A197" s="99">
        <f>A196+1</f>
        <v>2</v>
      </c>
      <c r="B197" s="48" t="s">
        <v>70</v>
      </c>
      <c r="C197" s="49"/>
      <c r="D197" s="30">
        <v>0</v>
      </c>
      <c r="E197" s="66"/>
      <c r="F197" s="1">
        <f>D197</f>
        <v>0</v>
      </c>
      <c r="G197" s="48"/>
      <c r="H197" s="49"/>
      <c r="I197" s="30">
        <v>0</v>
      </c>
      <c r="J197" s="66"/>
      <c r="K197" s="1">
        <f>I197</f>
        <v>0</v>
      </c>
      <c r="L197" s="48"/>
      <c r="M197" s="49"/>
      <c r="N197" s="30">
        <v>0</v>
      </c>
      <c r="O197" s="66"/>
      <c r="P197" s="1">
        <f>N197</f>
        <v>0</v>
      </c>
      <c r="Q197" s="48"/>
      <c r="R197" s="49"/>
      <c r="S197" s="30">
        <v>0</v>
      </c>
      <c r="T197" s="66"/>
      <c r="U197" s="1">
        <f>S197</f>
        <v>0</v>
      </c>
      <c r="V197" s="48"/>
    </row>
    <row r="198" spans="1:22" x14ac:dyDescent="0.25">
      <c r="A198" s="99">
        <f t="shared" ref="A198:A249" si="30">A197+1</f>
        <v>3</v>
      </c>
      <c r="B198" s="48" t="s">
        <v>19</v>
      </c>
      <c r="C198" s="49"/>
      <c r="D198" s="30">
        <f>EPI_LOSS</f>
        <v>1.0431999999999999</v>
      </c>
      <c r="E198" s="66"/>
      <c r="F198" s="1">
        <f>EPI_LOSS</f>
        <v>1.0431999999999999</v>
      </c>
      <c r="G198" s="48"/>
      <c r="H198" s="49"/>
      <c r="I198" s="30">
        <f>EPI_LOSS</f>
        <v>1.0431999999999999</v>
      </c>
      <c r="J198" s="66"/>
      <c r="K198" s="1">
        <f>EPI_LOSS</f>
        <v>1.0431999999999999</v>
      </c>
      <c r="L198" s="48"/>
      <c r="M198" s="49"/>
      <c r="N198" s="30">
        <f>EPI_LOSS</f>
        <v>1.0431999999999999</v>
      </c>
      <c r="O198" s="66"/>
      <c r="P198" s="1">
        <f>EPI_LOSS</f>
        <v>1.0431999999999999</v>
      </c>
      <c r="Q198" s="48"/>
      <c r="R198" s="49"/>
      <c r="S198" s="42">
        <f>NEW_LOSS</f>
        <v>1.0431999999999999</v>
      </c>
      <c r="T198" s="66"/>
      <c r="U198" s="1">
        <f>EPI_LOSS</f>
        <v>1.0431999999999999</v>
      </c>
      <c r="V198" s="48"/>
    </row>
    <row r="199" spans="1:22" x14ac:dyDescent="0.25">
      <c r="A199" s="99">
        <f t="shared" si="30"/>
        <v>4</v>
      </c>
      <c r="B199" s="48" t="s">
        <v>71</v>
      </c>
      <c r="C199" s="49"/>
      <c r="D199" s="30">
        <f>D196*D198</f>
        <v>260.79999999999995</v>
      </c>
      <c r="E199" s="66"/>
      <c r="F199" s="1">
        <f>F196*F198</f>
        <v>260.79999999999995</v>
      </c>
      <c r="G199" s="48"/>
      <c r="H199" s="49"/>
      <c r="I199" s="30">
        <f>I196*I198</f>
        <v>260.79999999999995</v>
      </c>
      <c r="J199" s="66"/>
      <c r="K199" s="1">
        <f>K196*K198</f>
        <v>260.79999999999995</v>
      </c>
      <c r="L199" s="48"/>
      <c r="M199" s="49"/>
      <c r="N199" s="30">
        <f>N196*N198</f>
        <v>260.79999999999995</v>
      </c>
      <c r="O199" s="66"/>
      <c r="P199" s="1">
        <f>P196*P198</f>
        <v>260.79999999999995</v>
      </c>
      <c r="Q199" s="48"/>
      <c r="R199" s="49"/>
      <c r="S199" s="30">
        <f>S196*S198</f>
        <v>260.79999999999995</v>
      </c>
      <c r="T199" s="66"/>
      <c r="U199" s="1">
        <f>U196*U198</f>
        <v>260.79999999999995</v>
      </c>
      <c r="V199" s="48"/>
    </row>
    <row r="200" spans="1:22" x14ac:dyDescent="0.25">
      <c r="A200" s="100">
        <f t="shared" si="30"/>
        <v>5</v>
      </c>
      <c r="B200" s="46" t="s">
        <v>24</v>
      </c>
      <c r="C200" s="45"/>
      <c r="D200" s="31"/>
      <c r="E200" s="67"/>
      <c r="F200" s="29"/>
      <c r="G200" s="46"/>
      <c r="H200" s="45"/>
      <c r="I200" s="31"/>
      <c r="J200" s="67"/>
      <c r="K200" s="29"/>
      <c r="L200" s="46"/>
      <c r="M200" s="45"/>
      <c r="N200" s="31"/>
      <c r="O200" s="67"/>
      <c r="P200" s="29"/>
      <c r="Q200" s="46"/>
      <c r="R200" s="45"/>
      <c r="S200" s="31"/>
      <c r="T200" s="67"/>
      <c r="U200" s="29"/>
      <c r="V200" s="46"/>
    </row>
    <row r="201" spans="1:22" x14ac:dyDescent="0.25">
      <c r="A201" s="99">
        <f t="shared" si="30"/>
        <v>6</v>
      </c>
      <c r="B201" s="48" t="s">
        <v>20</v>
      </c>
      <c r="C201" s="47">
        <f>'General Input'!$B$11</f>
        <v>8.6999999999999994E-2</v>
      </c>
      <c r="D201" s="32">
        <f>D196*C201*TOU_OFF</f>
        <v>14.133155792276964</v>
      </c>
      <c r="E201" s="68">
        <f>'General Input'!$B$11</f>
        <v>8.6999999999999994E-2</v>
      </c>
      <c r="F201" s="2">
        <f>F196*E201*TOU_OFF</f>
        <v>14.133155792276964</v>
      </c>
      <c r="G201" s="48"/>
      <c r="H201" s="47">
        <f>'General Input'!$B$11</f>
        <v>8.6999999999999994E-2</v>
      </c>
      <c r="I201" s="32">
        <f>I196*H201*TOU_OFF</f>
        <v>14.133155792276964</v>
      </c>
      <c r="J201" s="68">
        <f>'General Input'!$B$11</f>
        <v>8.6999999999999994E-2</v>
      </c>
      <c r="K201" s="2">
        <f>K196*J201*TOU_OFF</f>
        <v>14.133155792276964</v>
      </c>
      <c r="L201" s="48"/>
      <c r="M201" s="47">
        <f>'General Input'!$B$11</f>
        <v>8.6999999999999994E-2</v>
      </c>
      <c r="N201" s="32">
        <f>N196*M201*TOU_OFF</f>
        <v>14.133155792276964</v>
      </c>
      <c r="O201" s="68">
        <f>'General Input'!$B$11</f>
        <v>8.6999999999999994E-2</v>
      </c>
      <c r="P201" s="2">
        <f>P196*O201*TOU_OFF</f>
        <v>14.133155792276964</v>
      </c>
      <c r="Q201" s="48"/>
      <c r="R201" s="47">
        <f>'General Input'!$B$11</f>
        <v>8.6999999999999994E-2</v>
      </c>
      <c r="S201" s="32">
        <f>S196*R201*TOU_OFF</f>
        <v>14.133155792276964</v>
      </c>
      <c r="T201" s="68">
        <f>'General Input'!$B$11</f>
        <v>8.6999999999999994E-2</v>
      </c>
      <c r="U201" s="2">
        <f>U196*T201*TOU_OFF</f>
        <v>14.133155792276964</v>
      </c>
      <c r="V201" s="48"/>
    </row>
    <row r="202" spans="1:22" x14ac:dyDescent="0.25">
      <c r="A202" s="99">
        <f t="shared" si="30"/>
        <v>7</v>
      </c>
      <c r="B202" s="48" t="s">
        <v>21</v>
      </c>
      <c r="C202" s="47">
        <f>'General Input'!$B$12</f>
        <v>0.13200000000000001</v>
      </c>
      <c r="D202" s="32">
        <f>D196*C202*TOU_MID</f>
        <v>5.624500665778962</v>
      </c>
      <c r="E202" s="68">
        <f>'General Input'!$B$12</f>
        <v>0.13200000000000001</v>
      </c>
      <c r="F202" s="2">
        <f>F196*E202*TOU_MID</f>
        <v>5.624500665778962</v>
      </c>
      <c r="G202" s="48"/>
      <c r="H202" s="47">
        <f>'General Input'!$B$12</f>
        <v>0.13200000000000001</v>
      </c>
      <c r="I202" s="32">
        <f>I196*H202*TOU_MID</f>
        <v>5.624500665778962</v>
      </c>
      <c r="J202" s="68">
        <f>'General Input'!$B$12</f>
        <v>0.13200000000000001</v>
      </c>
      <c r="K202" s="2">
        <f>K196*J202*TOU_MID</f>
        <v>5.624500665778962</v>
      </c>
      <c r="L202" s="48"/>
      <c r="M202" s="47">
        <f>'General Input'!$B$12</f>
        <v>0.13200000000000001</v>
      </c>
      <c r="N202" s="32">
        <f>N196*M202*TOU_MID</f>
        <v>5.624500665778962</v>
      </c>
      <c r="O202" s="68">
        <f>'General Input'!$B$12</f>
        <v>0.13200000000000001</v>
      </c>
      <c r="P202" s="2">
        <f>P196*O202*TOU_MID</f>
        <v>5.624500665778962</v>
      </c>
      <c r="Q202" s="48"/>
      <c r="R202" s="47">
        <f>'General Input'!$B$12</f>
        <v>0.13200000000000001</v>
      </c>
      <c r="S202" s="32">
        <f>S196*R202*TOU_MID</f>
        <v>5.624500665778962</v>
      </c>
      <c r="T202" s="68">
        <f>'General Input'!$B$12</f>
        <v>0.13200000000000001</v>
      </c>
      <c r="U202" s="2">
        <f>U196*T202*TOU_MID</f>
        <v>5.624500665778962</v>
      </c>
      <c r="V202" s="48"/>
    </row>
    <row r="203" spans="1:22" x14ac:dyDescent="0.25">
      <c r="A203" s="101">
        <f t="shared" si="30"/>
        <v>8</v>
      </c>
      <c r="B203" s="85" t="s">
        <v>22</v>
      </c>
      <c r="C203" s="84">
        <f>'General Input'!$B$13</f>
        <v>0.18</v>
      </c>
      <c r="D203" s="39">
        <f>D196*C203*TOU_ON</f>
        <v>8.089214380825565</v>
      </c>
      <c r="E203" s="69">
        <f>'General Input'!$B$13</f>
        <v>0.18</v>
      </c>
      <c r="F203" s="40">
        <f>F196*E203*TOU_ON</f>
        <v>8.089214380825565</v>
      </c>
      <c r="G203" s="85"/>
      <c r="H203" s="84">
        <f>'General Input'!$B$13</f>
        <v>0.18</v>
      </c>
      <c r="I203" s="39">
        <f>I196*H203*TOU_ON</f>
        <v>8.089214380825565</v>
      </c>
      <c r="J203" s="69">
        <f>'General Input'!$B$13</f>
        <v>0.18</v>
      </c>
      <c r="K203" s="40">
        <f>K196*J203*TOU_ON</f>
        <v>8.089214380825565</v>
      </c>
      <c r="L203" s="85"/>
      <c r="M203" s="84">
        <f>'General Input'!$B$13</f>
        <v>0.18</v>
      </c>
      <c r="N203" s="39">
        <f>N196*M203*TOU_ON</f>
        <v>8.089214380825565</v>
      </c>
      <c r="O203" s="69">
        <f>'General Input'!$B$13</f>
        <v>0.18</v>
      </c>
      <c r="P203" s="40">
        <f>P196*O203*TOU_ON</f>
        <v>8.089214380825565</v>
      </c>
      <c r="Q203" s="85"/>
      <c r="R203" s="84">
        <f>'General Input'!$B$13</f>
        <v>0.18</v>
      </c>
      <c r="S203" s="39">
        <f>S196*R203*TOU_ON</f>
        <v>8.089214380825565</v>
      </c>
      <c r="T203" s="69">
        <f>'General Input'!$B$13</f>
        <v>0.18</v>
      </c>
      <c r="U203" s="40">
        <f>U196*T203*TOU_ON</f>
        <v>8.089214380825565</v>
      </c>
      <c r="V203" s="85"/>
    </row>
    <row r="204" spans="1:22" x14ac:dyDescent="0.25">
      <c r="A204" s="102">
        <f t="shared" si="30"/>
        <v>9</v>
      </c>
      <c r="B204" s="103" t="s">
        <v>23</v>
      </c>
      <c r="C204" s="86"/>
      <c r="D204" s="56">
        <f>SUM(D201:D203)</f>
        <v>27.846870838881493</v>
      </c>
      <c r="E204" s="70"/>
      <c r="F204" s="55">
        <f>SUM(F201:F203)</f>
        <v>27.846870838881493</v>
      </c>
      <c r="G204" s="87">
        <f>D204-F204</f>
        <v>0</v>
      </c>
      <c r="H204" s="86"/>
      <c r="I204" s="56">
        <f>SUM(I201:I203)</f>
        <v>27.846870838881493</v>
      </c>
      <c r="J204" s="70"/>
      <c r="K204" s="55">
        <f>SUM(K201:K203)</f>
        <v>27.846870838881493</v>
      </c>
      <c r="L204" s="87">
        <f>I204-K204</f>
        <v>0</v>
      </c>
      <c r="M204" s="86"/>
      <c r="N204" s="56">
        <f>SUM(N201:N203)</f>
        <v>27.846870838881493</v>
      </c>
      <c r="O204" s="70"/>
      <c r="P204" s="55">
        <f>SUM(P201:P203)</f>
        <v>27.846870838881493</v>
      </c>
      <c r="Q204" s="87">
        <f>N204-P204</f>
        <v>0</v>
      </c>
      <c r="R204" s="86"/>
      <c r="S204" s="56">
        <f>SUM(S201:S203)</f>
        <v>27.846870838881493</v>
      </c>
      <c r="T204" s="70"/>
      <c r="U204" s="55">
        <f>SUM(U201:U203)</f>
        <v>27.846870838881493</v>
      </c>
      <c r="V204" s="87">
        <f>S204-U204</f>
        <v>0</v>
      </c>
    </row>
    <row r="205" spans="1:22" x14ac:dyDescent="0.25">
      <c r="A205" s="104">
        <f t="shared" si="30"/>
        <v>10</v>
      </c>
      <c r="B205" s="105" t="s">
        <v>88</v>
      </c>
      <c r="C205" s="88"/>
      <c r="D205" s="80"/>
      <c r="E205" s="71"/>
      <c r="F205" s="57"/>
      <c r="G205" s="89">
        <f>G204/D204</f>
        <v>0</v>
      </c>
      <c r="H205" s="88"/>
      <c r="I205" s="80"/>
      <c r="J205" s="71"/>
      <c r="K205" s="57"/>
      <c r="L205" s="89">
        <f>L204/I204</f>
        <v>0</v>
      </c>
      <c r="M205" s="88"/>
      <c r="N205" s="80"/>
      <c r="O205" s="71"/>
      <c r="P205" s="57"/>
      <c r="Q205" s="89">
        <f>Q204/N204</f>
        <v>0</v>
      </c>
      <c r="R205" s="88"/>
      <c r="S205" s="80"/>
      <c r="T205" s="71"/>
      <c r="U205" s="57"/>
      <c r="V205" s="89">
        <f>V204/S204</f>
        <v>0</v>
      </c>
    </row>
    <row r="206" spans="1:22" x14ac:dyDescent="0.25">
      <c r="A206" s="106">
        <f t="shared" si="30"/>
        <v>11</v>
      </c>
      <c r="B206" s="91" t="s">
        <v>25</v>
      </c>
      <c r="C206" s="90"/>
      <c r="D206" s="81"/>
      <c r="E206" s="72"/>
      <c r="F206" s="54"/>
      <c r="G206" s="91"/>
      <c r="H206" s="90"/>
      <c r="I206" s="81"/>
      <c r="J206" s="72"/>
      <c r="K206" s="54"/>
      <c r="L206" s="91"/>
      <c r="M206" s="90"/>
      <c r="N206" s="81"/>
      <c r="O206" s="72"/>
      <c r="P206" s="54"/>
      <c r="Q206" s="91"/>
      <c r="R206" s="90"/>
      <c r="S206" s="81"/>
      <c r="T206" s="72"/>
      <c r="U206" s="54"/>
      <c r="V206" s="91"/>
    </row>
    <row r="207" spans="1:22" x14ac:dyDescent="0.25">
      <c r="A207" s="99">
        <f t="shared" si="30"/>
        <v>12</v>
      </c>
      <c r="B207" s="48" t="s">
        <v>5</v>
      </c>
      <c r="C207" s="35">
        <f>Rates!$B$3</f>
        <v>18.98</v>
      </c>
      <c r="D207" s="294">
        <f>C207</f>
        <v>18.98</v>
      </c>
      <c r="E207" s="73">
        <f>Rates!$J$3</f>
        <v>20.99</v>
      </c>
      <c r="F207" s="2">
        <f>E207</f>
        <v>20.99</v>
      </c>
      <c r="G207" s="48"/>
      <c r="H207" s="35">
        <f>Rates!$B$3</f>
        <v>18.98</v>
      </c>
      <c r="I207" s="294">
        <f>H207</f>
        <v>18.98</v>
      </c>
      <c r="J207" s="73">
        <f>Rates!$J$3</f>
        <v>20.99</v>
      </c>
      <c r="K207" s="2">
        <f>J207</f>
        <v>20.99</v>
      </c>
      <c r="L207" s="48"/>
      <c r="M207" s="35">
        <f>Rates!$B$3</f>
        <v>18.98</v>
      </c>
      <c r="N207" s="294">
        <f>M207</f>
        <v>18.98</v>
      </c>
      <c r="O207" s="73">
        <f>Rates!$J$3</f>
        <v>20.99</v>
      </c>
      <c r="P207" s="2">
        <f>O207</f>
        <v>20.99</v>
      </c>
      <c r="Q207" s="48"/>
      <c r="R207" s="35">
        <f>Rates!$B$3</f>
        <v>18.98</v>
      </c>
      <c r="S207" s="294">
        <f>R207</f>
        <v>18.98</v>
      </c>
      <c r="T207" s="73">
        <f>Rates!$J$3</f>
        <v>20.99</v>
      </c>
      <c r="U207" s="2">
        <f>T207</f>
        <v>20.99</v>
      </c>
      <c r="V207" s="48"/>
    </row>
    <row r="208" spans="1:22" x14ac:dyDescent="0.25">
      <c r="A208" s="99">
        <f>A207+1</f>
        <v>13</v>
      </c>
      <c r="B208" s="48" t="s">
        <v>140</v>
      </c>
      <c r="C208" s="35">
        <f>Rates!$B$4</f>
        <v>0.22</v>
      </c>
      <c r="D208" s="294">
        <f t="shared" ref="D208:D209" si="31">C208</f>
        <v>0.22</v>
      </c>
      <c r="E208" s="73">
        <f>Rates!$J$4</f>
        <v>0</v>
      </c>
      <c r="F208" s="2">
        <f t="shared" ref="F208:F209" si="32">E208</f>
        <v>0</v>
      </c>
      <c r="G208" s="48"/>
      <c r="H208" s="35">
        <f>Rates!$B$4</f>
        <v>0.22</v>
      </c>
      <c r="I208" s="294">
        <f t="shared" ref="I208:I209" si="33">H208</f>
        <v>0.22</v>
      </c>
      <c r="J208" s="73">
        <f>Rates!$J$4</f>
        <v>0</v>
      </c>
      <c r="K208" s="2">
        <f t="shared" ref="K208:K209" si="34">J208</f>
        <v>0</v>
      </c>
      <c r="L208" s="48"/>
      <c r="M208" s="35">
        <f>Rates!$B$4</f>
        <v>0.22</v>
      </c>
      <c r="N208" s="294">
        <f t="shared" ref="N208:N209" si="35">M208</f>
        <v>0.22</v>
      </c>
      <c r="O208" s="73">
        <f>Rates!$J$4</f>
        <v>0</v>
      </c>
      <c r="P208" s="2">
        <f t="shared" ref="P208:P209" si="36">O208</f>
        <v>0</v>
      </c>
      <c r="Q208" s="48"/>
      <c r="R208" s="35">
        <f>Rates!$B$4</f>
        <v>0.22</v>
      </c>
      <c r="S208" s="294">
        <f t="shared" ref="S208:S209" si="37">R208</f>
        <v>0.22</v>
      </c>
      <c r="T208" s="73">
        <f>Rates!$J$4</f>
        <v>0</v>
      </c>
      <c r="U208" s="2">
        <f t="shared" ref="U208:U209" si="38">T208</f>
        <v>0</v>
      </c>
      <c r="V208" s="48"/>
    </row>
    <row r="209" spans="1:22" x14ac:dyDescent="0.25">
      <c r="A209" s="99">
        <f t="shared" si="30"/>
        <v>14</v>
      </c>
      <c r="B209" s="48" t="s">
        <v>73</v>
      </c>
      <c r="C209" s="35">
        <f>Rates!$B$5</f>
        <v>0.79</v>
      </c>
      <c r="D209" s="294">
        <f t="shared" si="31"/>
        <v>0.79</v>
      </c>
      <c r="E209" s="73">
        <f>Rates!$J$5</f>
        <v>0.79</v>
      </c>
      <c r="F209" s="2">
        <f t="shared" si="32"/>
        <v>0.79</v>
      </c>
      <c r="G209" s="48"/>
      <c r="H209" s="35">
        <f>Rates!$B$5</f>
        <v>0.79</v>
      </c>
      <c r="I209" s="294">
        <f t="shared" si="33"/>
        <v>0.79</v>
      </c>
      <c r="J209" s="73">
        <f>Rates!$J$5</f>
        <v>0.79</v>
      </c>
      <c r="K209" s="2">
        <f t="shared" si="34"/>
        <v>0.79</v>
      </c>
      <c r="L209" s="48"/>
      <c r="M209" s="35">
        <f>Rates!$B$5</f>
        <v>0.79</v>
      </c>
      <c r="N209" s="294">
        <f t="shared" si="35"/>
        <v>0.79</v>
      </c>
      <c r="O209" s="73">
        <f>Rates!$J$5</f>
        <v>0.79</v>
      </c>
      <c r="P209" s="2">
        <f t="shared" si="36"/>
        <v>0.79</v>
      </c>
      <c r="Q209" s="48"/>
      <c r="R209" s="35">
        <f>Rates!$B$5</f>
        <v>0.79</v>
      </c>
      <c r="S209" s="294">
        <f t="shared" si="37"/>
        <v>0.79</v>
      </c>
      <c r="T209" s="73">
        <f>Rates!$J$5</f>
        <v>0.79</v>
      </c>
      <c r="U209" s="2">
        <f t="shared" si="38"/>
        <v>0.79</v>
      </c>
      <c r="V209" s="48"/>
    </row>
    <row r="210" spans="1:22" x14ac:dyDescent="0.25">
      <c r="A210" s="99">
        <f t="shared" si="30"/>
        <v>15</v>
      </c>
      <c r="B210" s="48" t="s">
        <v>4</v>
      </c>
      <c r="C210" s="37">
        <f>D204/D196</f>
        <v>0.11138748335552598</v>
      </c>
      <c r="D210" s="294">
        <f>(D199-D196)*C210</f>
        <v>1.2029848202396756</v>
      </c>
      <c r="E210" s="74">
        <f>F204/F196</f>
        <v>0.11138748335552598</v>
      </c>
      <c r="F210" s="2">
        <f>(F199-F196)*E210</f>
        <v>1.2029848202396756</v>
      </c>
      <c r="G210" s="48"/>
      <c r="H210" s="37">
        <f>I204/I196</f>
        <v>0.11138748335552598</v>
      </c>
      <c r="I210" s="294">
        <f>(I199-I196)*H210</f>
        <v>1.2029848202396756</v>
      </c>
      <c r="J210" s="74">
        <f>K204/K196</f>
        <v>0.11138748335552598</v>
      </c>
      <c r="K210" s="2">
        <f>(K199-K196)*J210</f>
        <v>1.2029848202396756</v>
      </c>
      <c r="L210" s="48"/>
      <c r="M210" s="37">
        <f>N204/N196</f>
        <v>0.11138748335552598</v>
      </c>
      <c r="N210" s="294">
        <f>(N199-N196)*M210</f>
        <v>1.2029848202396756</v>
      </c>
      <c r="O210" s="74">
        <f>P204/P196</f>
        <v>0.11138748335552598</v>
      </c>
      <c r="P210" s="2">
        <f>(P199-P196)*O210</f>
        <v>1.2029848202396756</v>
      </c>
      <c r="Q210" s="48"/>
      <c r="R210" s="37">
        <f>S204/S196</f>
        <v>0.11138748335552598</v>
      </c>
      <c r="S210" s="294">
        <f>(S199-S196)*R210</f>
        <v>1.2029848202396756</v>
      </c>
      <c r="T210" s="74">
        <f>U204/U196</f>
        <v>0.11138748335552598</v>
      </c>
      <c r="U210" s="2">
        <f>(U199-U196)*T210</f>
        <v>1.2029848202396756</v>
      </c>
      <c r="V210" s="48"/>
    </row>
    <row r="211" spans="1:22" x14ac:dyDescent="0.25">
      <c r="A211" s="99">
        <f t="shared" si="30"/>
        <v>16</v>
      </c>
      <c r="B211" s="48" t="s">
        <v>68</v>
      </c>
      <c r="C211" s="37">
        <f>Rates!$B$7</f>
        <v>7.7000000000000002E-3</v>
      </c>
      <c r="D211" s="294">
        <f>C211*D196</f>
        <v>1.925</v>
      </c>
      <c r="E211" s="74">
        <f>Rates!$J$7</f>
        <v>5.1999999999999998E-3</v>
      </c>
      <c r="F211" s="2">
        <f>E211*F196</f>
        <v>1.3</v>
      </c>
      <c r="G211" s="48"/>
      <c r="H211" s="37">
        <f>Rates!$B$7</f>
        <v>7.7000000000000002E-3</v>
      </c>
      <c r="I211" s="294">
        <f>H211*I196</f>
        <v>1.925</v>
      </c>
      <c r="J211" s="74">
        <f>Rates!$J$7</f>
        <v>5.1999999999999998E-3</v>
      </c>
      <c r="K211" s="2">
        <f>J211*K196</f>
        <v>1.3</v>
      </c>
      <c r="L211" s="48"/>
      <c r="M211" s="37">
        <f>Rates!$B$7</f>
        <v>7.7000000000000002E-3</v>
      </c>
      <c r="N211" s="294">
        <f>M211*N196</f>
        <v>1.925</v>
      </c>
      <c r="O211" s="74">
        <f>Rates!$J$7</f>
        <v>5.1999999999999998E-3</v>
      </c>
      <c r="P211" s="2">
        <f>O211*P196</f>
        <v>1.3</v>
      </c>
      <c r="Q211" s="48"/>
      <c r="R211" s="37">
        <f>Rates!$B$7</f>
        <v>7.7000000000000002E-3</v>
      </c>
      <c r="S211" s="294">
        <f>R211*S196</f>
        <v>1.925</v>
      </c>
      <c r="T211" s="74">
        <f>Rates!$J$7</f>
        <v>5.1999999999999998E-3</v>
      </c>
      <c r="U211" s="2">
        <f>T211*U196</f>
        <v>1.3</v>
      </c>
      <c r="V211" s="48"/>
    </row>
    <row r="212" spans="1:22" x14ac:dyDescent="0.25">
      <c r="A212" s="99">
        <f t="shared" si="30"/>
        <v>17</v>
      </c>
      <c r="B212" s="48" t="s">
        <v>7</v>
      </c>
      <c r="C212" s="37">
        <f>Rates!$B$8</f>
        <v>1.6999999999999999E-3</v>
      </c>
      <c r="D212" s="294">
        <f>C212*D196</f>
        <v>0.42499999999999999</v>
      </c>
      <c r="E212" s="74">
        <f>Rates!$J$8</f>
        <v>1.6999999999999999E-3</v>
      </c>
      <c r="F212" s="2">
        <f>E212*F196</f>
        <v>0.42499999999999999</v>
      </c>
      <c r="G212" s="48"/>
      <c r="H212" s="37">
        <f>Rates!$B$8</f>
        <v>1.6999999999999999E-3</v>
      </c>
      <c r="I212" s="294">
        <f>H212*I196</f>
        <v>0.42499999999999999</v>
      </c>
      <c r="J212" s="74">
        <f>Rates!$J$8</f>
        <v>1.6999999999999999E-3</v>
      </c>
      <c r="K212" s="2">
        <f>J212*K196</f>
        <v>0.42499999999999999</v>
      </c>
      <c r="L212" s="48"/>
      <c r="M212" s="37">
        <f>Rates!$B$8</f>
        <v>1.6999999999999999E-3</v>
      </c>
      <c r="N212" s="294">
        <f>M212*N196</f>
        <v>0.42499999999999999</v>
      </c>
      <c r="O212" s="74">
        <f>Rates!$J$8</f>
        <v>1.6999999999999999E-3</v>
      </c>
      <c r="P212" s="2">
        <f>O212*P196</f>
        <v>0.42499999999999999</v>
      </c>
      <c r="Q212" s="48"/>
      <c r="R212" s="37">
        <f>Rates!$B$8</f>
        <v>1.6999999999999999E-3</v>
      </c>
      <c r="S212" s="294">
        <f>R212*S196</f>
        <v>0.42499999999999999</v>
      </c>
      <c r="T212" s="74">
        <f>Rates!$J$8</f>
        <v>1.6999999999999999E-3</v>
      </c>
      <c r="U212" s="2">
        <f>T212*U196</f>
        <v>0.42499999999999999</v>
      </c>
      <c r="V212" s="48"/>
    </row>
    <row r="213" spans="1:22" x14ac:dyDescent="0.25">
      <c r="A213" s="99">
        <f t="shared" si="30"/>
        <v>18</v>
      </c>
      <c r="B213" s="48" t="s">
        <v>8</v>
      </c>
      <c r="C213" s="37">
        <f>Rates!$B$9</f>
        <v>2.0000000000000001E-4</v>
      </c>
      <c r="D213" s="294">
        <f>C213*D196</f>
        <v>0.05</v>
      </c>
      <c r="E213" s="74">
        <f>Rates!$J$9</f>
        <v>2.0000000000000001E-4</v>
      </c>
      <c r="F213" s="2">
        <f>E213*F196</f>
        <v>0.05</v>
      </c>
      <c r="G213" s="48"/>
      <c r="H213" s="37">
        <f>Rates!$B$9</f>
        <v>2.0000000000000001E-4</v>
      </c>
      <c r="I213" s="294">
        <f>H213*I196</f>
        <v>0.05</v>
      </c>
      <c r="J213" s="74">
        <f>Rates!$J$9</f>
        <v>2.0000000000000001E-4</v>
      </c>
      <c r="K213" s="2">
        <f>J213*K196</f>
        <v>0.05</v>
      </c>
      <c r="L213" s="48"/>
      <c r="M213" s="37">
        <f>Rates!$B$9</f>
        <v>2.0000000000000001E-4</v>
      </c>
      <c r="N213" s="294">
        <f>M213*N196</f>
        <v>0.05</v>
      </c>
      <c r="O213" s="74">
        <f>Rates!$J$9</f>
        <v>2.0000000000000001E-4</v>
      </c>
      <c r="P213" s="2">
        <f>O213*P196</f>
        <v>0.05</v>
      </c>
      <c r="Q213" s="48"/>
      <c r="R213" s="37">
        <f>Rates!$B$9</f>
        <v>2.0000000000000001E-4</v>
      </c>
      <c r="S213" s="294">
        <f>R213*S196</f>
        <v>0.05</v>
      </c>
      <c r="T213" s="74">
        <f>Rates!$J$9</f>
        <v>2.0000000000000001E-4</v>
      </c>
      <c r="U213" s="2">
        <f>T213*U196</f>
        <v>0.05</v>
      </c>
      <c r="V213" s="48"/>
    </row>
    <row r="214" spans="1:22" x14ac:dyDescent="0.25">
      <c r="A214" s="99">
        <f t="shared" si="30"/>
        <v>19</v>
      </c>
      <c r="B214" s="48" t="s">
        <v>76</v>
      </c>
      <c r="C214" s="37">
        <v>0</v>
      </c>
      <c r="D214" s="294">
        <f>C214*D196</f>
        <v>0</v>
      </c>
      <c r="E214" s="74">
        <v>0</v>
      </c>
      <c r="F214" s="2">
        <f>E214*F196</f>
        <v>0</v>
      </c>
      <c r="G214" s="48"/>
      <c r="H214" s="37">
        <v>0</v>
      </c>
      <c r="I214" s="294">
        <f>H214*I196</f>
        <v>0</v>
      </c>
      <c r="J214" s="74">
        <v>0</v>
      </c>
      <c r="K214" s="2">
        <f>J214*K196</f>
        <v>0</v>
      </c>
      <c r="L214" s="48"/>
      <c r="M214" s="37">
        <f>Rates!$B$20</f>
        <v>4.0000000000000002E-4</v>
      </c>
      <c r="N214" s="294">
        <f>M214*N196</f>
        <v>0.1</v>
      </c>
      <c r="O214" s="74">
        <v>0</v>
      </c>
      <c r="P214" s="2">
        <f>O214*P196</f>
        <v>0</v>
      </c>
      <c r="Q214" s="48"/>
      <c r="R214" s="37">
        <f>Rates!$B$23</f>
        <v>2.3E-3</v>
      </c>
      <c r="S214" s="294">
        <f>R214*S196</f>
        <v>0.57499999999999996</v>
      </c>
      <c r="T214" s="74">
        <v>0</v>
      </c>
      <c r="U214" s="2">
        <f>T214*U196</f>
        <v>0</v>
      </c>
      <c r="V214" s="48"/>
    </row>
    <row r="215" spans="1:22" x14ac:dyDescent="0.25">
      <c r="A215" s="99">
        <f t="shared" si="30"/>
        <v>20</v>
      </c>
      <c r="B215" s="48" t="s">
        <v>83</v>
      </c>
      <c r="C215" s="37">
        <v>0</v>
      </c>
      <c r="D215" s="294">
        <f>C215*D196</f>
        <v>0</v>
      </c>
      <c r="E215" s="74">
        <v>0</v>
      </c>
      <c r="F215" s="2">
        <f>E215*F196</f>
        <v>0</v>
      </c>
      <c r="G215" s="48"/>
      <c r="H215" s="37">
        <v>0</v>
      </c>
      <c r="I215" s="294">
        <f>H215*I196</f>
        <v>0</v>
      </c>
      <c r="J215" s="74">
        <v>0</v>
      </c>
      <c r="K215" s="2">
        <f>J215*K196</f>
        <v>0</v>
      </c>
      <c r="L215" s="48"/>
      <c r="M215" s="37">
        <v>0</v>
      </c>
      <c r="N215" s="294">
        <f>M215*N196</f>
        <v>0</v>
      </c>
      <c r="O215" s="74">
        <v>0</v>
      </c>
      <c r="P215" s="2">
        <f>O215*P196</f>
        <v>0</v>
      </c>
      <c r="Q215" s="48"/>
      <c r="R215" s="37">
        <f>Rates!$B$24</f>
        <v>5.1999999999999998E-3</v>
      </c>
      <c r="S215" s="294">
        <f>R215*S196</f>
        <v>1.3</v>
      </c>
      <c r="T215" s="74">
        <v>0</v>
      </c>
      <c r="U215" s="2">
        <f>T215*U196</f>
        <v>0</v>
      </c>
      <c r="V215" s="48"/>
    </row>
    <row r="216" spans="1:22" x14ac:dyDescent="0.25">
      <c r="A216" s="99">
        <f t="shared" si="30"/>
        <v>21</v>
      </c>
      <c r="B216" s="48" t="s">
        <v>77</v>
      </c>
      <c r="C216" s="37">
        <f>Rates!$B$10</f>
        <v>1.5E-3</v>
      </c>
      <c r="D216" s="294">
        <f>C216*D196</f>
        <v>0.375</v>
      </c>
      <c r="E216" s="74">
        <f>Rates!$J$10</f>
        <v>0</v>
      </c>
      <c r="F216" s="2">
        <f>E216*F196</f>
        <v>0</v>
      </c>
      <c r="G216" s="48"/>
      <c r="H216" s="37">
        <f>Rates!$B$10</f>
        <v>1.5E-3</v>
      </c>
      <c r="I216" s="294">
        <f>H216*I196</f>
        <v>0.375</v>
      </c>
      <c r="J216" s="74">
        <f>Rates!$J$10</f>
        <v>0</v>
      </c>
      <c r="K216" s="2">
        <f>J216*K196</f>
        <v>0</v>
      </c>
      <c r="L216" s="48"/>
      <c r="M216" s="37">
        <f>Rates!$B$10</f>
        <v>1.5E-3</v>
      </c>
      <c r="N216" s="294">
        <f>M216*N196</f>
        <v>0.375</v>
      </c>
      <c r="O216" s="74">
        <f>Rates!$J$10</f>
        <v>0</v>
      </c>
      <c r="P216" s="2">
        <f>O216*P196</f>
        <v>0</v>
      </c>
      <c r="Q216" s="48"/>
      <c r="R216" s="37">
        <f>Rates!$B$10</f>
        <v>1.5E-3</v>
      </c>
      <c r="S216" s="294">
        <f>R216*S196</f>
        <v>0.375</v>
      </c>
      <c r="T216" s="74">
        <f>Rates!$J$10</f>
        <v>0</v>
      </c>
      <c r="U216" s="2">
        <f>T216*U196</f>
        <v>0</v>
      </c>
      <c r="V216" s="48"/>
    </row>
    <row r="217" spans="1:22" x14ac:dyDescent="0.25">
      <c r="A217" s="99">
        <f t="shared" si="30"/>
        <v>22</v>
      </c>
      <c r="B217" s="48" t="s">
        <v>158</v>
      </c>
      <c r="C217" s="37">
        <f>Rates!$B$11</f>
        <v>0</v>
      </c>
      <c r="D217" s="294">
        <f>C217*D196</f>
        <v>0</v>
      </c>
      <c r="E217" s="74">
        <f>Rates!$J$11</f>
        <v>-1.4E-3</v>
      </c>
      <c r="F217" s="2">
        <f>E217*F196</f>
        <v>-0.35</v>
      </c>
      <c r="G217" s="48"/>
      <c r="H217" s="37">
        <f>Rates!$B$11</f>
        <v>0</v>
      </c>
      <c r="I217" s="294">
        <f>H217*I196</f>
        <v>0</v>
      </c>
      <c r="J217" s="74">
        <f>Rates!$J$11</f>
        <v>-1.4E-3</v>
      </c>
      <c r="K217" s="2">
        <f>J217*K196</f>
        <v>-0.35</v>
      </c>
      <c r="L217" s="48"/>
      <c r="M217" s="37">
        <f>Rates!$B$11</f>
        <v>0</v>
      </c>
      <c r="N217" s="294">
        <f>M217*N196</f>
        <v>0</v>
      </c>
      <c r="O217" s="74">
        <f>Rates!$J$11</f>
        <v>-1.4E-3</v>
      </c>
      <c r="P217" s="2">
        <f>O217*P196</f>
        <v>-0.35</v>
      </c>
      <c r="Q217" s="48"/>
      <c r="R217" s="37">
        <f>Rates!$B$11</f>
        <v>0</v>
      </c>
      <c r="S217" s="294">
        <f>R217*S196</f>
        <v>0</v>
      </c>
      <c r="T217" s="74">
        <f>Rates!$J$11</f>
        <v>-1.4E-3</v>
      </c>
      <c r="U217" s="2">
        <f>T217*U196</f>
        <v>-0.35</v>
      </c>
      <c r="V217" s="48"/>
    </row>
    <row r="218" spans="1:22" x14ac:dyDescent="0.25">
      <c r="A218" s="99">
        <f t="shared" si="30"/>
        <v>23</v>
      </c>
      <c r="B218" s="48" t="s">
        <v>174</v>
      </c>
      <c r="C218" s="37">
        <f>Rates!$B$12</f>
        <v>0</v>
      </c>
      <c r="D218" s="294">
        <f>C218*D196</f>
        <v>0</v>
      </c>
      <c r="E218" s="74">
        <f>Rates!$J$12</f>
        <v>2.9999999999999997E-4</v>
      </c>
      <c r="F218" s="2">
        <f>E218*F196</f>
        <v>7.4999999999999997E-2</v>
      </c>
      <c r="G218" s="48"/>
      <c r="H218" s="37">
        <f>Rates!$B$12</f>
        <v>0</v>
      </c>
      <c r="I218" s="294">
        <f>H218*I196</f>
        <v>0</v>
      </c>
      <c r="J218" s="74">
        <f>Rates!$J$12</f>
        <v>2.9999999999999997E-4</v>
      </c>
      <c r="K218" s="2">
        <f>J218*K196</f>
        <v>7.4999999999999997E-2</v>
      </c>
      <c r="L218" s="48"/>
      <c r="M218" s="37">
        <f>Rates!$B$12</f>
        <v>0</v>
      </c>
      <c r="N218" s="294">
        <f>M218*N196</f>
        <v>0</v>
      </c>
      <c r="O218" s="74">
        <f>Rates!$J$12</f>
        <v>2.9999999999999997E-4</v>
      </c>
      <c r="P218" s="2">
        <f>O218*P196</f>
        <v>7.4999999999999997E-2</v>
      </c>
      <c r="Q218" s="48"/>
      <c r="R218" s="37">
        <f>Rates!$B$12</f>
        <v>0</v>
      </c>
      <c r="S218" s="294">
        <f>R218*S196</f>
        <v>0</v>
      </c>
      <c r="T218" s="74">
        <f>Rates!$J$12</f>
        <v>2.9999999999999997E-4</v>
      </c>
      <c r="U218" s="2">
        <f>T218*U196</f>
        <v>7.4999999999999997E-2</v>
      </c>
      <c r="V218" s="48"/>
    </row>
    <row r="219" spans="1:22" x14ac:dyDescent="0.25">
      <c r="A219" s="99">
        <f t="shared" si="30"/>
        <v>24</v>
      </c>
      <c r="B219" s="48" t="s">
        <v>72</v>
      </c>
      <c r="C219" s="37">
        <f>Rates!$B$13</f>
        <v>0.25</v>
      </c>
      <c r="D219" s="294">
        <f>C219</f>
        <v>0.25</v>
      </c>
      <c r="E219" s="74">
        <f>Rates!$J$13</f>
        <v>0</v>
      </c>
      <c r="F219" s="2">
        <f>E219</f>
        <v>0</v>
      </c>
      <c r="G219" s="48"/>
      <c r="H219" s="37">
        <f>Rates!$B$13</f>
        <v>0.25</v>
      </c>
      <c r="I219" s="294">
        <f>H219</f>
        <v>0.25</v>
      </c>
      <c r="J219" s="74">
        <f>Rates!$J$13</f>
        <v>0</v>
      </c>
      <c r="K219" s="2">
        <f>J219</f>
        <v>0</v>
      </c>
      <c r="L219" s="48"/>
      <c r="M219" s="37">
        <f>Rates!$B$13</f>
        <v>0.25</v>
      </c>
      <c r="N219" s="294">
        <f>M219</f>
        <v>0.25</v>
      </c>
      <c r="O219" s="74">
        <f>Rates!$J$13</f>
        <v>0</v>
      </c>
      <c r="P219" s="2">
        <f>O219</f>
        <v>0</v>
      </c>
      <c r="Q219" s="48"/>
      <c r="R219" s="37">
        <f>Rates!$B$13</f>
        <v>0.25</v>
      </c>
      <c r="S219" s="294">
        <f>R219</f>
        <v>0.25</v>
      </c>
      <c r="T219" s="74">
        <f>Rates!$J$13</f>
        <v>0</v>
      </c>
      <c r="U219" s="2">
        <f>T219</f>
        <v>0</v>
      </c>
      <c r="V219" s="48"/>
    </row>
    <row r="220" spans="1:22" x14ac:dyDescent="0.25">
      <c r="A220" s="99">
        <f t="shared" si="30"/>
        <v>25</v>
      </c>
      <c r="B220" s="48" t="s">
        <v>79</v>
      </c>
      <c r="C220" s="37">
        <f>Rates!$B$14</f>
        <v>-1.4</v>
      </c>
      <c r="D220" s="294">
        <f>C220</f>
        <v>-1.4</v>
      </c>
      <c r="E220" s="74">
        <f>Rates!$J$14</f>
        <v>-1.4</v>
      </c>
      <c r="F220" s="2">
        <f>E220</f>
        <v>-1.4</v>
      </c>
      <c r="G220" s="48"/>
      <c r="H220" s="37">
        <f>Rates!$B$14</f>
        <v>-1.4</v>
      </c>
      <c r="I220" s="294">
        <f>H220</f>
        <v>-1.4</v>
      </c>
      <c r="J220" s="74">
        <f>Rates!$J$14</f>
        <v>-1.4</v>
      </c>
      <c r="K220" s="2">
        <f>J220</f>
        <v>-1.4</v>
      </c>
      <c r="L220" s="48"/>
      <c r="M220" s="37">
        <f>Rates!$B$14</f>
        <v>-1.4</v>
      </c>
      <c r="N220" s="294">
        <f>M220</f>
        <v>-1.4</v>
      </c>
      <c r="O220" s="74">
        <f>Rates!$J$14</f>
        <v>-1.4</v>
      </c>
      <c r="P220" s="2">
        <f>O220</f>
        <v>-1.4</v>
      </c>
      <c r="Q220" s="48"/>
      <c r="R220" s="37">
        <f>Rates!$B$14</f>
        <v>-1.4</v>
      </c>
      <c r="S220" s="294">
        <f>R220</f>
        <v>-1.4</v>
      </c>
      <c r="T220" s="74">
        <f>Rates!$J$14</f>
        <v>-1.4</v>
      </c>
      <c r="U220" s="2">
        <f>T220</f>
        <v>-1.4</v>
      </c>
      <c r="V220" s="48"/>
    </row>
    <row r="221" spans="1:22" x14ac:dyDescent="0.25">
      <c r="A221" s="102">
        <f t="shared" si="30"/>
        <v>26</v>
      </c>
      <c r="B221" s="103" t="s">
        <v>23</v>
      </c>
      <c r="C221" s="86"/>
      <c r="D221" s="56">
        <f>SUM(D207:D220)</f>
        <v>22.817984820239676</v>
      </c>
      <c r="E221" s="70"/>
      <c r="F221" s="55">
        <f>SUM(F207:F220)</f>
        <v>23.082984820239673</v>
      </c>
      <c r="G221" s="87">
        <f>F221-D221</f>
        <v>0.26499999999999702</v>
      </c>
      <c r="H221" s="86"/>
      <c r="I221" s="56">
        <f>SUM(I207:I220)</f>
        <v>22.817984820239676</v>
      </c>
      <c r="J221" s="70"/>
      <c r="K221" s="55">
        <f>SUM(K207:K220)</f>
        <v>23.082984820239673</v>
      </c>
      <c r="L221" s="87">
        <f>K221-I221</f>
        <v>0.26499999999999702</v>
      </c>
      <c r="M221" s="86"/>
      <c r="N221" s="56">
        <f>SUM(N207:N220)</f>
        <v>22.917984820239678</v>
      </c>
      <c r="O221" s="70"/>
      <c r="P221" s="55">
        <f>SUM(P207:P220)</f>
        <v>23.082984820239673</v>
      </c>
      <c r="Q221" s="87">
        <f>P221-N221</f>
        <v>0.16499999999999559</v>
      </c>
      <c r="R221" s="86"/>
      <c r="S221" s="56">
        <f>SUM(S207:S220)</f>
        <v>24.692984820239676</v>
      </c>
      <c r="T221" s="70"/>
      <c r="U221" s="55">
        <f>SUM(U207:U220)</f>
        <v>23.082984820239673</v>
      </c>
      <c r="V221" s="87">
        <f>U221-S221</f>
        <v>-1.610000000000003</v>
      </c>
    </row>
    <row r="222" spans="1:22" x14ac:dyDescent="0.25">
      <c r="A222" s="104">
        <f t="shared" si="30"/>
        <v>27</v>
      </c>
      <c r="B222" s="105" t="s">
        <v>88</v>
      </c>
      <c r="C222" s="88"/>
      <c r="D222" s="80"/>
      <c r="E222" s="71"/>
      <c r="F222" s="57"/>
      <c r="G222" s="89">
        <f>G221/D221</f>
        <v>1.1613646081705715E-2</v>
      </c>
      <c r="H222" s="88"/>
      <c r="I222" s="80"/>
      <c r="J222" s="71"/>
      <c r="K222" s="57"/>
      <c r="L222" s="89">
        <f>L221/I221</f>
        <v>1.1613646081705715E-2</v>
      </c>
      <c r="M222" s="88"/>
      <c r="N222" s="80"/>
      <c r="O222" s="71"/>
      <c r="P222" s="57"/>
      <c r="Q222" s="89">
        <f>Q221/N221</f>
        <v>7.199585883933316E-3</v>
      </c>
      <c r="R222" s="88"/>
      <c r="S222" s="80"/>
      <c r="T222" s="71"/>
      <c r="U222" s="57"/>
      <c r="V222" s="89">
        <f>V221/S221</f>
        <v>-6.5200704237276405E-2</v>
      </c>
    </row>
    <row r="223" spans="1:22" x14ac:dyDescent="0.25">
      <c r="A223" s="106">
        <f t="shared" si="30"/>
        <v>28</v>
      </c>
      <c r="B223" s="91" t="s">
        <v>26</v>
      </c>
      <c r="C223" s="90"/>
      <c r="D223" s="81"/>
      <c r="E223" s="72"/>
      <c r="F223" s="54"/>
      <c r="G223" s="91"/>
      <c r="H223" s="90"/>
      <c r="I223" s="81"/>
      <c r="J223" s="72"/>
      <c r="K223" s="54"/>
      <c r="L223" s="91"/>
      <c r="M223" s="90"/>
      <c r="N223" s="81"/>
      <c r="O223" s="72"/>
      <c r="P223" s="54"/>
      <c r="Q223" s="91"/>
      <c r="R223" s="90"/>
      <c r="S223" s="81"/>
      <c r="T223" s="72"/>
      <c r="U223" s="54"/>
      <c r="V223" s="91"/>
    </row>
    <row r="224" spans="1:22" x14ac:dyDescent="0.25">
      <c r="A224" s="99">
        <f t="shared" si="30"/>
        <v>29</v>
      </c>
      <c r="B224" s="48" t="s">
        <v>58</v>
      </c>
      <c r="C224" s="37">
        <f>Rates!$B$17</f>
        <v>7.0000000000000001E-3</v>
      </c>
      <c r="D224" s="32">
        <f>C224*D199</f>
        <v>1.8255999999999997</v>
      </c>
      <c r="E224" s="74">
        <f>Rates!$J$17</f>
        <v>6.8999999999999999E-3</v>
      </c>
      <c r="F224" s="2">
        <f>E224*F199</f>
        <v>1.7995199999999996</v>
      </c>
      <c r="G224" s="48"/>
      <c r="H224" s="37">
        <f>Rates!$B$17</f>
        <v>7.0000000000000001E-3</v>
      </c>
      <c r="I224" s="32">
        <f>H224*I199</f>
        <v>1.8255999999999997</v>
      </c>
      <c r="J224" s="74">
        <f>Rates!$J$17</f>
        <v>6.8999999999999999E-3</v>
      </c>
      <c r="K224" s="2">
        <f>J224*K199</f>
        <v>1.7995199999999996</v>
      </c>
      <c r="L224" s="48"/>
      <c r="M224" s="37">
        <f>Rates!$B$17</f>
        <v>7.0000000000000001E-3</v>
      </c>
      <c r="N224" s="32">
        <f>M224*N199</f>
        <v>1.8255999999999997</v>
      </c>
      <c r="O224" s="74">
        <f>Rates!$J$17</f>
        <v>6.8999999999999999E-3</v>
      </c>
      <c r="P224" s="2">
        <f>O224*P199</f>
        <v>1.7995199999999996</v>
      </c>
      <c r="Q224" s="48"/>
      <c r="R224" s="37">
        <f>Rates!$B$17</f>
        <v>7.0000000000000001E-3</v>
      </c>
      <c r="S224" s="32">
        <f>R224*S199</f>
        <v>1.8255999999999997</v>
      </c>
      <c r="T224" s="74">
        <f>Rates!$J$17</f>
        <v>6.8999999999999999E-3</v>
      </c>
      <c r="U224" s="2">
        <f>T224*U199</f>
        <v>1.7995199999999996</v>
      </c>
      <c r="V224" s="48"/>
    </row>
    <row r="225" spans="1:22" x14ac:dyDescent="0.25">
      <c r="A225" s="99">
        <f t="shared" si="30"/>
        <v>30</v>
      </c>
      <c r="B225" s="48" t="s">
        <v>59</v>
      </c>
      <c r="C225" s="37">
        <f>Rates!$B$18</f>
        <v>5.3E-3</v>
      </c>
      <c r="D225" s="32">
        <f>C225*D199</f>
        <v>1.3822399999999997</v>
      </c>
      <c r="E225" s="74">
        <f>Rates!$J$18</f>
        <v>5.3E-3</v>
      </c>
      <c r="F225" s="2">
        <f>E225*F199</f>
        <v>1.3822399999999997</v>
      </c>
      <c r="G225" s="48"/>
      <c r="H225" s="37">
        <f>Rates!$B$18</f>
        <v>5.3E-3</v>
      </c>
      <c r="I225" s="32">
        <f>H225*I199</f>
        <v>1.3822399999999997</v>
      </c>
      <c r="J225" s="74">
        <f>Rates!$J$18</f>
        <v>5.3E-3</v>
      </c>
      <c r="K225" s="2">
        <f>J225*K199</f>
        <v>1.3822399999999997</v>
      </c>
      <c r="L225" s="48"/>
      <c r="M225" s="37">
        <f>Rates!$B$18</f>
        <v>5.3E-3</v>
      </c>
      <c r="N225" s="32">
        <f>M225*N199</f>
        <v>1.3822399999999997</v>
      </c>
      <c r="O225" s="74">
        <f>Rates!$J$18</f>
        <v>5.3E-3</v>
      </c>
      <c r="P225" s="2">
        <f>O225*P199</f>
        <v>1.3822399999999997</v>
      </c>
      <c r="Q225" s="48"/>
      <c r="R225" s="37">
        <f>Rates!$B$18</f>
        <v>5.3E-3</v>
      </c>
      <c r="S225" s="32">
        <f>R225*S199</f>
        <v>1.3822399999999997</v>
      </c>
      <c r="T225" s="74">
        <f>Rates!$J$18</f>
        <v>5.3E-3</v>
      </c>
      <c r="U225" s="2">
        <f>T225*U199</f>
        <v>1.3822399999999997</v>
      </c>
      <c r="V225" s="48"/>
    </row>
    <row r="226" spans="1:22" x14ac:dyDescent="0.25">
      <c r="A226" s="102">
        <f t="shared" si="30"/>
        <v>31</v>
      </c>
      <c r="B226" s="103" t="s">
        <v>23</v>
      </c>
      <c r="C226" s="86"/>
      <c r="D226" s="56">
        <f>SUM(D224:D225)</f>
        <v>3.2078399999999991</v>
      </c>
      <c r="E226" s="70"/>
      <c r="F226" s="55">
        <f>SUM(F224:F225)</f>
        <v>3.1817599999999993</v>
      </c>
      <c r="G226" s="87">
        <f>F226-D226</f>
        <v>-2.6079999999999881E-2</v>
      </c>
      <c r="H226" s="86"/>
      <c r="I226" s="56">
        <f>SUM(I224:I225)</f>
        <v>3.2078399999999991</v>
      </c>
      <c r="J226" s="70"/>
      <c r="K226" s="55">
        <f>SUM(K224:K225)</f>
        <v>3.1817599999999993</v>
      </c>
      <c r="L226" s="87">
        <f>K226-I226</f>
        <v>-2.6079999999999881E-2</v>
      </c>
      <c r="M226" s="86"/>
      <c r="N226" s="56">
        <f>SUM(N224:N225)</f>
        <v>3.2078399999999991</v>
      </c>
      <c r="O226" s="70"/>
      <c r="P226" s="55">
        <f>SUM(P224:P225)</f>
        <v>3.1817599999999993</v>
      </c>
      <c r="Q226" s="87">
        <f>P226-N226</f>
        <v>-2.6079999999999881E-2</v>
      </c>
      <c r="R226" s="86"/>
      <c r="S226" s="56">
        <f>SUM(S224:S225)</f>
        <v>3.2078399999999991</v>
      </c>
      <c r="T226" s="70"/>
      <c r="U226" s="55">
        <f>SUM(U224:U225)</f>
        <v>3.1817599999999993</v>
      </c>
      <c r="V226" s="87">
        <f>U226-S226</f>
        <v>-2.6079999999999881E-2</v>
      </c>
    </row>
    <row r="227" spans="1:22" x14ac:dyDescent="0.25">
      <c r="A227" s="104">
        <f t="shared" si="30"/>
        <v>32</v>
      </c>
      <c r="B227" s="105" t="s">
        <v>88</v>
      </c>
      <c r="C227" s="88"/>
      <c r="D227" s="80"/>
      <c r="E227" s="71"/>
      <c r="F227" s="57"/>
      <c r="G227" s="89">
        <f>G226/D226</f>
        <v>-8.1300813008129726E-3</v>
      </c>
      <c r="H227" s="88"/>
      <c r="I227" s="80"/>
      <c r="J227" s="71"/>
      <c r="K227" s="57"/>
      <c r="L227" s="89">
        <f>L226/I226</f>
        <v>-8.1300813008129726E-3</v>
      </c>
      <c r="M227" s="88"/>
      <c r="N227" s="80"/>
      <c r="O227" s="71"/>
      <c r="P227" s="57"/>
      <c r="Q227" s="89">
        <f>Q226/N226</f>
        <v>-8.1300813008129726E-3</v>
      </c>
      <c r="R227" s="88"/>
      <c r="S227" s="80"/>
      <c r="T227" s="71"/>
      <c r="U227" s="57"/>
      <c r="V227" s="89">
        <f>V226/S226</f>
        <v>-8.1300813008129726E-3</v>
      </c>
    </row>
    <row r="228" spans="1:22" x14ac:dyDescent="0.25">
      <c r="A228" s="106">
        <f t="shared" si="30"/>
        <v>33</v>
      </c>
      <c r="B228" s="91" t="s">
        <v>27</v>
      </c>
      <c r="C228" s="90"/>
      <c r="D228" s="81"/>
      <c r="E228" s="72"/>
      <c r="F228" s="54"/>
      <c r="G228" s="91"/>
      <c r="H228" s="90"/>
      <c r="I228" s="81"/>
      <c r="J228" s="72"/>
      <c r="K228" s="54"/>
      <c r="L228" s="91"/>
      <c r="M228" s="90"/>
      <c r="N228" s="81"/>
      <c r="O228" s="72"/>
      <c r="P228" s="54"/>
      <c r="Q228" s="91"/>
      <c r="R228" s="90"/>
      <c r="S228" s="81"/>
      <c r="T228" s="72"/>
      <c r="U228" s="54"/>
      <c r="V228" s="91"/>
    </row>
    <row r="229" spans="1:22" x14ac:dyDescent="0.25">
      <c r="A229" s="99">
        <f t="shared" si="30"/>
        <v>34</v>
      </c>
      <c r="B229" s="48" t="s">
        <v>179</v>
      </c>
      <c r="C229" s="37">
        <f>WMSR+OESP+RRRP</f>
        <v>6.0000000000000001E-3</v>
      </c>
      <c r="D229" s="32">
        <f>C229*D199</f>
        <v>1.5647999999999997</v>
      </c>
      <c r="E229" s="74">
        <f>WMSR+OESP+RRRP</f>
        <v>6.0000000000000001E-3</v>
      </c>
      <c r="F229" s="2">
        <f>E229*F199</f>
        <v>1.5647999999999997</v>
      </c>
      <c r="G229" s="48"/>
      <c r="H229" s="37">
        <f>WMSR+OESP+RRRP</f>
        <v>6.0000000000000001E-3</v>
      </c>
      <c r="I229" s="32">
        <f>H229*I199</f>
        <v>1.5647999999999997</v>
      </c>
      <c r="J229" s="74">
        <f>WMSR+OESP+RRRP</f>
        <v>6.0000000000000001E-3</v>
      </c>
      <c r="K229" s="2">
        <f>J229*K199</f>
        <v>1.5647999999999997</v>
      </c>
      <c r="L229" s="48"/>
      <c r="M229" s="37">
        <f>WMSR+OESP+RRRP</f>
        <v>6.0000000000000001E-3</v>
      </c>
      <c r="N229" s="32">
        <f>M229*N199</f>
        <v>1.5647999999999997</v>
      </c>
      <c r="O229" s="74">
        <f>WMSR+OESP+RRRP</f>
        <v>6.0000000000000001E-3</v>
      </c>
      <c r="P229" s="2">
        <f>O229*P199</f>
        <v>1.5647999999999997</v>
      </c>
      <c r="Q229" s="48"/>
      <c r="R229" s="37">
        <f>WMSR+OESP+RRRP</f>
        <v>6.0000000000000001E-3</v>
      </c>
      <c r="S229" s="32">
        <f>R229*S199</f>
        <v>1.5647999999999997</v>
      </c>
      <c r="T229" s="74">
        <f>WMSR+OESP+RRRP</f>
        <v>6.0000000000000001E-3</v>
      </c>
      <c r="U229" s="2">
        <f>T229*U199</f>
        <v>1.5647999999999997</v>
      </c>
      <c r="V229" s="48"/>
    </row>
    <row r="230" spans="1:22" x14ac:dyDescent="0.25">
      <c r="A230" s="99">
        <f t="shared" si="30"/>
        <v>35</v>
      </c>
      <c r="B230" s="48" t="s">
        <v>57</v>
      </c>
      <c r="C230" s="37">
        <f>SSS</f>
        <v>0.25</v>
      </c>
      <c r="D230" s="32">
        <f>C230</f>
        <v>0.25</v>
      </c>
      <c r="E230" s="74">
        <f>SSS</f>
        <v>0.25</v>
      </c>
      <c r="F230" s="2">
        <f>E230</f>
        <v>0.25</v>
      </c>
      <c r="G230" s="48"/>
      <c r="H230" s="37">
        <f>SSS</f>
        <v>0.25</v>
      </c>
      <c r="I230" s="32">
        <f>H230</f>
        <v>0.25</v>
      </c>
      <c r="J230" s="74">
        <f>SSS</f>
        <v>0.25</v>
      </c>
      <c r="K230" s="2">
        <f>J230</f>
        <v>0.25</v>
      </c>
      <c r="L230" s="48"/>
      <c r="M230" s="37">
        <f>SSS</f>
        <v>0.25</v>
      </c>
      <c r="N230" s="32">
        <f>M230</f>
        <v>0.25</v>
      </c>
      <c r="O230" s="74">
        <f>SSS</f>
        <v>0.25</v>
      </c>
      <c r="P230" s="2">
        <f>O230</f>
        <v>0.25</v>
      </c>
      <c r="Q230" s="48"/>
      <c r="R230" s="37">
        <f>SSS</f>
        <v>0.25</v>
      </c>
      <c r="S230" s="32">
        <f>R230</f>
        <v>0.25</v>
      </c>
      <c r="T230" s="74">
        <f>SSS</f>
        <v>0.25</v>
      </c>
      <c r="U230" s="2">
        <f>T230</f>
        <v>0.25</v>
      </c>
      <c r="V230" s="48"/>
    </row>
    <row r="231" spans="1:22" x14ac:dyDescent="0.25">
      <c r="A231" s="99">
        <f t="shared" si="30"/>
        <v>36</v>
      </c>
      <c r="B231" s="48" t="s">
        <v>9</v>
      </c>
      <c r="C231" s="37">
        <v>0</v>
      </c>
      <c r="D231" s="32">
        <f>C231*D196</f>
        <v>0</v>
      </c>
      <c r="E231" s="74">
        <v>0</v>
      </c>
      <c r="F231" s="2">
        <f>E231*F196</f>
        <v>0</v>
      </c>
      <c r="G231" s="48"/>
      <c r="H231" s="37">
        <v>0</v>
      </c>
      <c r="I231" s="32">
        <f>H231*I196</f>
        <v>0</v>
      </c>
      <c r="J231" s="74">
        <v>0</v>
      </c>
      <c r="K231" s="2">
        <f>J231*K196</f>
        <v>0</v>
      </c>
      <c r="L231" s="48"/>
      <c r="M231" s="37">
        <v>0</v>
      </c>
      <c r="N231" s="32">
        <f>M231*N196</f>
        <v>0</v>
      </c>
      <c r="O231" s="74">
        <v>0</v>
      </c>
      <c r="P231" s="2">
        <f>O231*P196</f>
        <v>0</v>
      </c>
      <c r="Q231" s="48"/>
      <c r="R231" s="37">
        <v>0</v>
      </c>
      <c r="S231" s="32">
        <f>R231*S196</f>
        <v>0</v>
      </c>
      <c r="T231" s="74">
        <v>0</v>
      </c>
      <c r="U231" s="2">
        <f>T231*U196</f>
        <v>0</v>
      </c>
      <c r="V231" s="48"/>
    </row>
    <row r="232" spans="1:22" x14ac:dyDescent="0.25">
      <c r="A232" s="99">
        <f t="shared" si="30"/>
        <v>37</v>
      </c>
      <c r="B232" s="48" t="s">
        <v>28</v>
      </c>
      <c r="C232" s="49">
        <v>0</v>
      </c>
      <c r="D232" s="32"/>
      <c r="E232" s="66">
        <v>0</v>
      </c>
      <c r="F232" s="2"/>
      <c r="G232" s="48"/>
      <c r="H232" s="49">
        <v>0</v>
      </c>
      <c r="I232" s="32"/>
      <c r="J232" s="66">
        <v>0</v>
      </c>
      <c r="K232" s="2"/>
      <c r="L232" s="48"/>
      <c r="M232" s="49">
        <v>0</v>
      </c>
      <c r="N232" s="32"/>
      <c r="O232" s="66">
        <v>0</v>
      </c>
      <c r="P232" s="2"/>
      <c r="Q232" s="48"/>
      <c r="R232" s="49">
        <v>0</v>
      </c>
      <c r="S232" s="32"/>
      <c r="T232" s="66">
        <v>0</v>
      </c>
      <c r="U232" s="2"/>
      <c r="V232" s="48"/>
    </row>
    <row r="233" spans="1:22" x14ac:dyDescent="0.25">
      <c r="A233" s="102">
        <f t="shared" si="30"/>
        <v>38</v>
      </c>
      <c r="B233" s="103" t="s">
        <v>10</v>
      </c>
      <c r="C233" s="86"/>
      <c r="D233" s="56">
        <f>SUM(D229:D232)</f>
        <v>1.8147999999999997</v>
      </c>
      <c r="E233" s="70"/>
      <c r="F233" s="55">
        <f>SUM(F229:F232)</f>
        <v>1.8147999999999997</v>
      </c>
      <c r="G233" s="87">
        <f>F233-D233</f>
        <v>0</v>
      </c>
      <c r="H233" s="86"/>
      <c r="I233" s="56">
        <f>SUM(I229:I232)</f>
        <v>1.8147999999999997</v>
      </c>
      <c r="J233" s="70"/>
      <c r="K233" s="55">
        <f>SUM(K229:K232)</f>
        <v>1.8147999999999997</v>
      </c>
      <c r="L233" s="87">
        <f>K233-I233</f>
        <v>0</v>
      </c>
      <c r="M233" s="86"/>
      <c r="N233" s="56">
        <f>SUM(N229:N232)</f>
        <v>1.8147999999999997</v>
      </c>
      <c r="O233" s="70"/>
      <c r="P233" s="55">
        <f>SUM(P229:P232)</f>
        <v>1.8147999999999997</v>
      </c>
      <c r="Q233" s="87">
        <f>P233-N233</f>
        <v>0</v>
      </c>
      <c r="R233" s="86"/>
      <c r="S233" s="56">
        <f>SUM(S229:S232)</f>
        <v>1.8147999999999997</v>
      </c>
      <c r="T233" s="70"/>
      <c r="U233" s="55">
        <f>SUM(U229:U232)</f>
        <v>1.8147999999999997</v>
      </c>
      <c r="V233" s="87">
        <f>U233-S233</f>
        <v>0</v>
      </c>
    </row>
    <row r="234" spans="1:22" x14ac:dyDescent="0.25">
      <c r="A234" s="104">
        <f t="shared" si="30"/>
        <v>39</v>
      </c>
      <c r="B234" s="105" t="s">
        <v>88</v>
      </c>
      <c r="C234" s="88"/>
      <c r="D234" s="80"/>
      <c r="E234" s="71"/>
      <c r="F234" s="57"/>
      <c r="G234" s="89">
        <f>G233/D233</f>
        <v>0</v>
      </c>
      <c r="H234" s="88"/>
      <c r="I234" s="80"/>
      <c r="J234" s="71"/>
      <c r="K234" s="57"/>
      <c r="L234" s="89">
        <f>L233/I233</f>
        <v>0</v>
      </c>
      <c r="M234" s="88"/>
      <c r="N234" s="80"/>
      <c r="O234" s="71"/>
      <c r="P234" s="57"/>
      <c r="Q234" s="89">
        <f>Q233/N233</f>
        <v>0</v>
      </c>
      <c r="R234" s="88"/>
      <c r="S234" s="80"/>
      <c r="T234" s="71"/>
      <c r="U234" s="57"/>
      <c r="V234" s="89">
        <f>V233/S233</f>
        <v>0</v>
      </c>
    </row>
    <row r="235" spans="1:22" x14ac:dyDescent="0.25">
      <c r="A235" s="124">
        <f t="shared" si="30"/>
        <v>40</v>
      </c>
      <c r="B235" s="125" t="s">
        <v>98</v>
      </c>
      <c r="C235" s="337"/>
      <c r="D235" s="127">
        <f>D204+D221+D226+D233</f>
        <v>55.687495659121169</v>
      </c>
      <c r="E235" s="338"/>
      <c r="F235" s="53">
        <f>F204+F221+F226+F233</f>
        <v>55.926415659121162</v>
      </c>
      <c r="G235" s="345">
        <f>F235-D235</f>
        <v>0.23891999999999314</v>
      </c>
      <c r="H235" s="337"/>
      <c r="I235" s="127">
        <f>I204+I221+I226+I233</f>
        <v>55.687495659121169</v>
      </c>
      <c r="J235" s="338"/>
      <c r="K235" s="53">
        <f>K204+K221+K226+K233</f>
        <v>55.926415659121162</v>
      </c>
      <c r="L235" s="345">
        <f>K235-I235</f>
        <v>0.23891999999999314</v>
      </c>
      <c r="M235" s="337"/>
      <c r="N235" s="127">
        <f>N204+N221+N226+N233</f>
        <v>55.787495659121163</v>
      </c>
      <c r="O235" s="338"/>
      <c r="P235" s="53">
        <f>P204+P221+P226+P233</f>
        <v>55.926415659121162</v>
      </c>
      <c r="Q235" s="345">
        <f>P235-N235</f>
        <v>0.13891999999999882</v>
      </c>
      <c r="R235" s="337"/>
      <c r="S235" s="127">
        <f>S204+S221+S226+S233</f>
        <v>57.562495659121169</v>
      </c>
      <c r="T235" s="338"/>
      <c r="U235" s="53">
        <f>U204+U221+U226+U233</f>
        <v>55.926415659121162</v>
      </c>
      <c r="V235" s="345">
        <f>U235-S235</f>
        <v>-1.6360800000000069</v>
      </c>
    </row>
    <row r="236" spans="1:22" x14ac:dyDescent="0.25">
      <c r="A236" s="339">
        <f>A235+1</f>
        <v>41</v>
      </c>
      <c r="B236" s="340" t="s">
        <v>88</v>
      </c>
      <c r="C236" s="341"/>
      <c r="D236" s="342"/>
      <c r="E236" s="343"/>
      <c r="F236" s="344"/>
      <c r="G236" s="346">
        <f>G235/D235</f>
        <v>4.2903707048075872E-3</v>
      </c>
      <c r="H236" s="341"/>
      <c r="I236" s="342"/>
      <c r="J236" s="343"/>
      <c r="K236" s="344"/>
      <c r="L236" s="346">
        <f>L235/I235</f>
        <v>4.2903707048075872E-3</v>
      </c>
      <c r="M236" s="341"/>
      <c r="N236" s="342"/>
      <c r="O236" s="343"/>
      <c r="P236" s="344"/>
      <c r="Q236" s="346">
        <f>Q235/N235</f>
        <v>2.4901637608693342E-3</v>
      </c>
      <c r="R236" s="341"/>
      <c r="S236" s="342"/>
      <c r="T236" s="343"/>
      <c r="U236" s="344"/>
      <c r="V236" s="346">
        <f>V235/S235</f>
        <v>-2.8422673153170677E-2</v>
      </c>
    </row>
    <row r="237" spans="1:22" x14ac:dyDescent="0.25">
      <c r="A237" s="108">
        <f>A236+1</f>
        <v>42</v>
      </c>
      <c r="B237" s="94" t="s">
        <v>11</v>
      </c>
      <c r="C237" s="50"/>
      <c r="D237" s="33">
        <f>D235*0.13</f>
        <v>7.2393744356857521</v>
      </c>
      <c r="E237" s="76"/>
      <c r="F237" s="59">
        <f>F235*0.13</f>
        <v>7.2704340356857511</v>
      </c>
      <c r="G237" s="94"/>
      <c r="H237" s="50"/>
      <c r="I237" s="33">
        <f>I235*0.13</f>
        <v>7.2393744356857521</v>
      </c>
      <c r="J237" s="76"/>
      <c r="K237" s="59">
        <f>K235*0.13</f>
        <v>7.2704340356857511</v>
      </c>
      <c r="L237" s="94"/>
      <c r="M237" s="50"/>
      <c r="N237" s="33">
        <f>N235*0.13</f>
        <v>7.2523744356857511</v>
      </c>
      <c r="O237" s="76"/>
      <c r="P237" s="59">
        <f>P235*0.13</f>
        <v>7.2704340356857511</v>
      </c>
      <c r="Q237" s="94"/>
      <c r="R237" s="50"/>
      <c r="S237" s="33">
        <f>S235*0.13</f>
        <v>7.4831244356857525</v>
      </c>
      <c r="T237" s="76"/>
      <c r="U237" s="59">
        <f>U235*0.13</f>
        <v>7.2704340356857511</v>
      </c>
      <c r="V237" s="94"/>
    </row>
    <row r="238" spans="1:22" x14ac:dyDescent="0.25">
      <c r="A238" s="109">
        <f>A237+1</f>
        <v>43</v>
      </c>
      <c r="B238" s="110" t="s">
        <v>13</v>
      </c>
      <c r="C238" s="95"/>
      <c r="D238" s="64">
        <f>SUM(D235:D237)</f>
        <v>62.926870094806922</v>
      </c>
      <c r="E238" s="78"/>
      <c r="F238" s="63">
        <f>SUM(F235:F237)</f>
        <v>63.196849694806914</v>
      </c>
      <c r="G238" s="96">
        <f>F238-D238</f>
        <v>0.2699795999999921</v>
      </c>
      <c r="H238" s="95"/>
      <c r="I238" s="64">
        <f>SUM(I235:I237)</f>
        <v>62.926870094806922</v>
      </c>
      <c r="J238" s="78"/>
      <c r="K238" s="63">
        <f>SUM(K235:K237)</f>
        <v>63.196849694806914</v>
      </c>
      <c r="L238" s="96">
        <f>K238-I238</f>
        <v>0.2699795999999921</v>
      </c>
      <c r="M238" s="95"/>
      <c r="N238" s="64">
        <f>SUM(N235:N237)</f>
        <v>63.039870094806915</v>
      </c>
      <c r="O238" s="78"/>
      <c r="P238" s="63">
        <f>SUM(P235:P237)</f>
        <v>63.196849694806914</v>
      </c>
      <c r="Q238" s="96">
        <f>P238-N238</f>
        <v>0.15697959999999966</v>
      </c>
      <c r="R238" s="95"/>
      <c r="S238" s="64">
        <f>SUM(S235:S237)</f>
        <v>65.045620094806921</v>
      </c>
      <c r="T238" s="78"/>
      <c r="U238" s="63">
        <f>SUM(U235:U237)</f>
        <v>63.196849694806914</v>
      </c>
      <c r="V238" s="96">
        <f>U238-S238</f>
        <v>-1.8487704000000065</v>
      </c>
    </row>
    <row r="239" spans="1:22" x14ac:dyDescent="0.25">
      <c r="A239" s="111">
        <f t="shared" si="30"/>
        <v>44</v>
      </c>
      <c r="B239" s="112" t="s">
        <v>88</v>
      </c>
      <c r="C239" s="97"/>
      <c r="D239" s="83"/>
      <c r="E239" s="79"/>
      <c r="F239" s="65"/>
      <c r="G239" s="98">
        <f>G238/D238</f>
        <v>4.2903707048075846E-3</v>
      </c>
      <c r="H239" s="97"/>
      <c r="I239" s="83"/>
      <c r="J239" s="79"/>
      <c r="K239" s="65"/>
      <c r="L239" s="98">
        <f>L238/I238</f>
        <v>4.2903707048075846E-3</v>
      </c>
      <c r="M239" s="97"/>
      <c r="N239" s="83"/>
      <c r="O239" s="79"/>
      <c r="P239" s="65"/>
      <c r="Q239" s="98">
        <f>Q238/N238</f>
        <v>2.4901637608693503E-3</v>
      </c>
      <c r="R239" s="97"/>
      <c r="S239" s="83"/>
      <c r="T239" s="79"/>
      <c r="U239" s="65"/>
      <c r="V239" s="98">
        <f>V238/S238</f>
        <v>-2.8422673153170656E-2</v>
      </c>
    </row>
    <row r="240" spans="1:22" x14ac:dyDescent="0.25">
      <c r="A240" s="151">
        <f t="shared" si="30"/>
        <v>45</v>
      </c>
      <c r="B240" s="152" t="s">
        <v>14</v>
      </c>
      <c r="C240" s="153"/>
      <c r="D240" s="154"/>
      <c r="E240" s="155"/>
      <c r="F240" s="156"/>
      <c r="G240" s="152"/>
      <c r="H240" s="153"/>
      <c r="I240" s="154"/>
      <c r="J240" s="155"/>
      <c r="K240" s="156"/>
      <c r="L240" s="152"/>
      <c r="M240" s="153"/>
      <c r="N240" s="154"/>
      <c r="O240" s="155"/>
      <c r="P240" s="156"/>
      <c r="Q240" s="152"/>
      <c r="R240" s="153"/>
      <c r="S240" s="154"/>
      <c r="T240" s="155"/>
      <c r="U240" s="156"/>
      <c r="V240" s="152"/>
    </row>
    <row r="241" spans="1:22" x14ac:dyDescent="0.25">
      <c r="A241" s="108">
        <f t="shared" si="30"/>
        <v>46</v>
      </c>
      <c r="B241" s="94" t="s">
        <v>97</v>
      </c>
      <c r="C241" s="162">
        <v>0</v>
      </c>
      <c r="D241" s="33">
        <f>C241*D196</f>
        <v>0</v>
      </c>
      <c r="E241" s="163">
        <v>0</v>
      </c>
      <c r="F241" s="59">
        <f>E241*F196</f>
        <v>0</v>
      </c>
      <c r="G241" s="94"/>
      <c r="H241" s="162">
        <v>0</v>
      </c>
      <c r="I241" s="33">
        <f>H241*I196</f>
        <v>0</v>
      </c>
      <c r="J241" s="163">
        <v>0</v>
      </c>
      <c r="K241" s="59">
        <f>J241*K196</f>
        <v>0</v>
      </c>
      <c r="L241" s="94"/>
      <c r="M241" s="162">
        <f>Rates!B201</f>
        <v>0</v>
      </c>
      <c r="N241" s="33">
        <f>M241*N196</f>
        <v>0</v>
      </c>
      <c r="O241" s="163">
        <v>0</v>
      </c>
      <c r="P241" s="59">
        <f>O241*P196</f>
        <v>0</v>
      </c>
      <c r="Q241" s="94"/>
      <c r="R241" s="162">
        <f>Rates!$B$25</f>
        <v>3.0999999999999999E-3</v>
      </c>
      <c r="S241" s="33">
        <f>R241*S196</f>
        <v>0.77500000000000002</v>
      </c>
      <c r="T241" s="163">
        <v>0</v>
      </c>
      <c r="U241" s="59">
        <f>T241*U196</f>
        <v>0</v>
      </c>
      <c r="V241" s="94"/>
    </row>
    <row r="242" spans="1:22" x14ac:dyDescent="0.25">
      <c r="A242" s="108">
        <f t="shared" si="30"/>
        <v>47</v>
      </c>
      <c r="B242" s="94" t="s">
        <v>164</v>
      </c>
      <c r="C242" s="162">
        <v>0</v>
      </c>
      <c r="D242" s="33">
        <f>C242*D197</f>
        <v>0</v>
      </c>
      <c r="E242" s="163">
        <v>0</v>
      </c>
      <c r="F242" s="59">
        <f>E242*F197</f>
        <v>0</v>
      </c>
      <c r="G242" s="94"/>
      <c r="H242" s="162">
        <v>0</v>
      </c>
      <c r="I242" s="33">
        <f>H242*I197</f>
        <v>0</v>
      </c>
      <c r="J242" s="163">
        <v>0</v>
      </c>
      <c r="K242" s="59">
        <f>J242*K197</f>
        <v>0</v>
      </c>
      <c r="L242" s="94"/>
      <c r="M242" s="162">
        <f>Rates!B202</f>
        <v>0</v>
      </c>
      <c r="N242" s="33">
        <f>M242*N197</f>
        <v>0</v>
      </c>
      <c r="O242" s="163">
        <v>0</v>
      </c>
      <c r="P242" s="59">
        <f>O242*P197</f>
        <v>0</v>
      </c>
      <c r="Q242" s="94"/>
      <c r="R242" s="162">
        <f>Rates!$B$26</f>
        <v>-2.9999999999999997E-4</v>
      </c>
      <c r="S242" s="33">
        <f>R242*S196</f>
        <v>-7.4999999999999997E-2</v>
      </c>
      <c r="T242" s="163">
        <v>0</v>
      </c>
      <c r="U242" s="59">
        <f>T242*U196</f>
        <v>0</v>
      </c>
      <c r="V242" s="94"/>
    </row>
    <row r="243" spans="1:22" x14ac:dyDescent="0.25">
      <c r="A243" s="108">
        <f t="shared" si="30"/>
        <v>48</v>
      </c>
      <c r="B243" s="48" t="s">
        <v>96</v>
      </c>
      <c r="C243" s="37">
        <f>Rates!$B$15</f>
        <v>3.3999999999999998E-3</v>
      </c>
      <c r="D243" s="32">
        <f>C243*D196</f>
        <v>0.85</v>
      </c>
      <c r="E243" s="163">
        <f>Rates!$J$15</f>
        <v>0</v>
      </c>
      <c r="F243" s="2">
        <f>E243*F196</f>
        <v>0</v>
      </c>
      <c r="G243" s="48"/>
      <c r="H243" s="37">
        <f>Rates!$B$15</f>
        <v>3.3999999999999998E-3</v>
      </c>
      <c r="I243" s="32">
        <f>H243*I196</f>
        <v>0.85</v>
      </c>
      <c r="J243" s="163">
        <f>Rates!$J$15</f>
        <v>0</v>
      </c>
      <c r="K243" s="2">
        <f>J243*K196</f>
        <v>0</v>
      </c>
      <c r="L243" s="48"/>
      <c r="M243" s="37">
        <f>Rates!$B$15</f>
        <v>3.3999999999999998E-3</v>
      </c>
      <c r="N243" s="32">
        <f>M243*N196</f>
        <v>0.85</v>
      </c>
      <c r="O243" s="163">
        <f>Rates!$J$15</f>
        <v>0</v>
      </c>
      <c r="P243" s="2">
        <f>O243*P196</f>
        <v>0</v>
      </c>
      <c r="Q243" s="48"/>
      <c r="R243" s="37">
        <f>Rates!$B$15</f>
        <v>3.3999999999999998E-3</v>
      </c>
      <c r="S243" s="32">
        <f>R243*S196</f>
        <v>0.85</v>
      </c>
      <c r="T243" s="163">
        <f>Rates!$J$15</f>
        <v>0</v>
      </c>
      <c r="U243" s="2">
        <f>T243*U196</f>
        <v>0</v>
      </c>
      <c r="V243" s="48"/>
    </row>
    <row r="244" spans="1:22" x14ac:dyDescent="0.25">
      <c r="A244" s="289">
        <f t="shared" si="30"/>
        <v>49</v>
      </c>
      <c r="B244" s="85" t="s">
        <v>144</v>
      </c>
      <c r="C244" s="290">
        <f>Rates!$B$16</f>
        <v>0</v>
      </c>
      <c r="D244" s="39">
        <f>C244*D197</f>
        <v>0</v>
      </c>
      <c r="E244" s="163">
        <f>Rates!$J$16</f>
        <v>-1.2999999999999999E-3</v>
      </c>
      <c r="F244" s="2">
        <f>E244*F196</f>
        <v>-0.32500000000000001</v>
      </c>
      <c r="G244" s="85"/>
      <c r="H244" s="290">
        <f>Rates!$B$16</f>
        <v>0</v>
      </c>
      <c r="I244" s="39">
        <f>H244*I197</f>
        <v>0</v>
      </c>
      <c r="J244" s="163">
        <f>Rates!$J$16</f>
        <v>-1.2999999999999999E-3</v>
      </c>
      <c r="K244" s="2">
        <f>J244*K196</f>
        <v>-0.32500000000000001</v>
      </c>
      <c r="L244" s="85"/>
      <c r="M244" s="290">
        <f>Rates!$B$16</f>
        <v>0</v>
      </c>
      <c r="N244" s="39">
        <f>M244*N197</f>
        <v>0</v>
      </c>
      <c r="O244" s="163">
        <f>Rates!$J$16</f>
        <v>-1.2999999999999999E-3</v>
      </c>
      <c r="P244" s="2">
        <f>O244*P196</f>
        <v>-0.32500000000000001</v>
      </c>
      <c r="Q244" s="85"/>
      <c r="R244" s="290">
        <f>Rates!$B$16</f>
        <v>0</v>
      </c>
      <c r="S244" s="39">
        <f>R244*S197</f>
        <v>0</v>
      </c>
      <c r="T244" s="163">
        <f>Rates!$J$16</f>
        <v>-1.2999999999999999E-3</v>
      </c>
      <c r="U244" s="2">
        <f>T244*U196</f>
        <v>-0.32500000000000001</v>
      </c>
      <c r="V244" s="85"/>
    </row>
    <row r="245" spans="1:22" x14ac:dyDescent="0.25">
      <c r="A245" s="347">
        <f t="shared" si="30"/>
        <v>50</v>
      </c>
      <c r="B245" s="348" t="s">
        <v>15</v>
      </c>
      <c r="C245" s="371"/>
      <c r="D245" s="350">
        <f>D235+SUM(D241:D244)</f>
        <v>56.53749565912117</v>
      </c>
      <c r="E245" s="372"/>
      <c r="F245" s="352">
        <f>F235+SUM(F241:F244)</f>
        <v>55.601415659121159</v>
      </c>
      <c r="G245" s="363">
        <f>F245-D245</f>
        <v>-0.93608000000001113</v>
      </c>
      <c r="H245" s="371"/>
      <c r="I245" s="350">
        <f>I235+SUM(I241:I244)</f>
        <v>56.53749565912117</v>
      </c>
      <c r="J245" s="372"/>
      <c r="K245" s="352">
        <f>K235+SUM(K241:K244)</f>
        <v>55.601415659121159</v>
      </c>
      <c r="L245" s="363">
        <f>K245-I245</f>
        <v>-0.93608000000001113</v>
      </c>
      <c r="M245" s="371"/>
      <c r="N245" s="350">
        <f>N235+SUM(N241:N244)</f>
        <v>56.637495659121164</v>
      </c>
      <c r="O245" s="372"/>
      <c r="P245" s="352">
        <f>P235+SUM(P241:P244)</f>
        <v>55.601415659121159</v>
      </c>
      <c r="Q245" s="363">
        <f>P245-N245</f>
        <v>-1.0360800000000054</v>
      </c>
      <c r="R245" s="371"/>
      <c r="S245" s="350">
        <f>S235+SUM(S241:S244)</f>
        <v>59.112495659121166</v>
      </c>
      <c r="T245" s="372"/>
      <c r="U245" s="352">
        <f>U235+SUM(U241:U244)</f>
        <v>55.601415659121159</v>
      </c>
      <c r="V245" s="363">
        <f>U245-S245</f>
        <v>-3.5110800000000069</v>
      </c>
    </row>
    <row r="246" spans="1:22" x14ac:dyDescent="0.25">
      <c r="A246" s="339">
        <f>A245+1</f>
        <v>51</v>
      </c>
      <c r="B246" s="340" t="s">
        <v>88</v>
      </c>
      <c r="C246" s="341"/>
      <c r="D246" s="342"/>
      <c r="E246" s="343"/>
      <c r="F246" s="344"/>
      <c r="G246" s="346">
        <f>G245/D245</f>
        <v>-1.6556799856220616E-2</v>
      </c>
      <c r="H246" s="341"/>
      <c r="I246" s="342"/>
      <c r="J246" s="343"/>
      <c r="K246" s="344"/>
      <c r="L246" s="346">
        <f>L245/I245</f>
        <v>-1.6556799856220616E-2</v>
      </c>
      <c r="M246" s="341"/>
      <c r="N246" s="342"/>
      <c r="O246" s="343"/>
      <c r="P246" s="344"/>
      <c r="Q246" s="346">
        <f>Q245/N245</f>
        <v>-1.8293181715444553E-2</v>
      </c>
      <c r="R246" s="341"/>
      <c r="S246" s="342"/>
      <c r="T246" s="343"/>
      <c r="U246" s="344"/>
      <c r="V246" s="346">
        <f>V245/S245</f>
        <v>-5.939657869035074E-2</v>
      </c>
    </row>
    <row r="247" spans="1:22" x14ac:dyDescent="0.25">
      <c r="A247" s="108">
        <f>A246+1</f>
        <v>52</v>
      </c>
      <c r="B247" s="94" t="s">
        <v>11</v>
      </c>
      <c r="C247" s="50"/>
      <c r="D247" s="33">
        <f>D245*0.13</f>
        <v>7.3498744356857522</v>
      </c>
      <c r="E247" s="76"/>
      <c r="F247" s="59">
        <f>F245*0.13</f>
        <v>7.228184035685751</v>
      </c>
      <c r="G247" s="94"/>
      <c r="H247" s="50"/>
      <c r="I247" s="33">
        <f>I245*0.13</f>
        <v>7.3498744356857522</v>
      </c>
      <c r="J247" s="76"/>
      <c r="K247" s="59">
        <f>K245*0.13</f>
        <v>7.228184035685751</v>
      </c>
      <c r="L247" s="94"/>
      <c r="M247" s="50"/>
      <c r="N247" s="33">
        <f>N245*0.13</f>
        <v>7.3628744356857512</v>
      </c>
      <c r="O247" s="76"/>
      <c r="P247" s="59">
        <f>P245*0.13</f>
        <v>7.228184035685751</v>
      </c>
      <c r="Q247" s="94"/>
      <c r="R247" s="50"/>
      <c r="S247" s="33">
        <f>S245*0.13</f>
        <v>7.6846244356857518</v>
      </c>
      <c r="T247" s="76"/>
      <c r="U247" s="59">
        <f>U245*0.13</f>
        <v>7.228184035685751</v>
      </c>
      <c r="V247" s="94"/>
    </row>
    <row r="248" spans="1:22" x14ac:dyDescent="0.25">
      <c r="A248" s="137">
        <f>A247+1</f>
        <v>53</v>
      </c>
      <c r="B248" s="138" t="s">
        <v>13</v>
      </c>
      <c r="C248" s="139"/>
      <c r="D248" s="140">
        <f>SUM(D245:D247)</f>
        <v>63.887370094806926</v>
      </c>
      <c r="E248" s="141"/>
      <c r="F248" s="142">
        <f>SUM(F245:F247)</f>
        <v>62.829599694806909</v>
      </c>
      <c r="G248" s="143">
        <f>F248-D248</f>
        <v>-1.0577704000000168</v>
      </c>
      <c r="H248" s="139"/>
      <c r="I248" s="140">
        <f>SUM(I245:I247)</f>
        <v>63.887370094806926</v>
      </c>
      <c r="J248" s="141"/>
      <c r="K248" s="142">
        <f>SUM(K245:K247)</f>
        <v>62.829599694806909</v>
      </c>
      <c r="L248" s="143">
        <f>K248-I248</f>
        <v>-1.0577704000000168</v>
      </c>
      <c r="M248" s="139"/>
      <c r="N248" s="140">
        <f>SUM(N245:N247)</f>
        <v>64.000370094806911</v>
      </c>
      <c r="O248" s="141"/>
      <c r="P248" s="142">
        <f>SUM(P245:P247)</f>
        <v>62.829599694806909</v>
      </c>
      <c r="Q248" s="143">
        <f>P248-N248</f>
        <v>-1.1707704000000021</v>
      </c>
      <c r="R248" s="139"/>
      <c r="S248" s="140">
        <f>SUM(S245:S247)</f>
        <v>66.797120094806914</v>
      </c>
      <c r="T248" s="141"/>
      <c r="U248" s="142">
        <f>SUM(U245:U247)</f>
        <v>62.829599694806909</v>
      </c>
      <c r="V248" s="143">
        <f>U248-S248</f>
        <v>-3.9675204000000051</v>
      </c>
    </row>
    <row r="249" spans="1:22" ht="15.75" thickBot="1" x14ac:dyDescent="0.3">
      <c r="A249" s="144">
        <f t="shared" si="30"/>
        <v>54</v>
      </c>
      <c r="B249" s="145" t="s">
        <v>88</v>
      </c>
      <c r="C249" s="146"/>
      <c r="D249" s="147"/>
      <c r="E249" s="148"/>
      <c r="F249" s="149"/>
      <c r="G249" s="150">
        <f>G248/D248</f>
        <v>-1.6556799856220682E-2</v>
      </c>
      <c r="H249" s="146"/>
      <c r="I249" s="147"/>
      <c r="J249" s="148"/>
      <c r="K249" s="149"/>
      <c r="L249" s="150">
        <f>L248/I248</f>
        <v>-1.6556799856220682E-2</v>
      </c>
      <c r="M249" s="146"/>
      <c r="N249" s="147"/>
      <c r="O249" s="148"/>
      <c r="P249" s="149"/>
      <c r="Q249" s="150">
        <f>Q248/N248</f>
        <v>-1.829318171544449E-2</v>
      </c>
      <c r="R249" s="146"/>
      <c r="S249" s="147"/>
      <c r="T249" s="148"/>
      <c r="U249" s="149"/>
      <c r="V249" s="150">
        <f>V248/S248</f>
        <v>-5.9396578690350706E-2</v>
      </c>
    </row>
    <row r="250" spans="1:22" ht="15.75" thickBot="1" x14ac:dyDescent="0.3"/>
    <row r="251" spans="1:22" x14ac:dyDescent="0.25">
      <c r="A251" s="113">
        <f>A249+1</f>
        <v>55</v>
      </c>
      <c r="B251" s="114" t="s">
        <v>90</v>
      </c>
      <c r="C251" s="113" t="s">
        <v>2</v>
      </c>
      <c r="D251" s="158" t="s">
        <v>3</v>
      </c>
      <c r="E251" s="159" t="s">
        <v>2</v>
      </c>
      <c r="F251" s="160" t="s">
        <v>3</v>
      </c>
      <c r="G251" s="161" t="s">
        <v>78</v>
      </c>
      <c r="H251" s="113" t="s">
        <v>2</v>
      </c>
      <c r="I251" s="158" t="s">
        <v>3</v>
      </c>
      <c r="J251" s="159" t="s">
        <v>2</v>
      </c>
      <c r="K251" s="160" t="s">
        <v>3</v>
      </c>
      <c r="L251" s="161" t="s">
        <v>78</v>
      </c>
      <c r="M251" s="113" t="s">
        <v>2</v>
      </c>
      <c r="N251" s="158" t="s">
        <v>3</v>
      </c>
      <c r="O251" s="159" t="s">
        <v>2</v>
      </c>
      <c r="P251" s="160" t="s">
        <v>3</v>
      </c>
      <c r="Q251" s="161" t="s">
        <v>78</v>
      </c>
      <c r="R251" s="113" t="s">
        <v>2</v>
      </c>
      <c r="S251" s="158" t="s">
        <v>3</v>
      </c>
      <c r="T251" s="159" t="s">
        <v>2</v>
      </c>
      <c r="U251" s="160" t="s">
        <v>3</v>
      </c>
      <c r="V251" s="161" t="s">
        <v>78</v>
      </c>
    </row>
    <row r="252" spans="1:22" x14ac:dyDescent="0.25">
      <c r="A252" s="99">
        <f>A251+1</f>
        <v>56</v>
      </c>
      <c r="B252" s="48" t="s">
        <v>89</v>
      </c>
      <c r="C252" s="49"/>
      <c r="D252" s="32">
        <f>SUM(D207:D208)+D211+D220+D213</f>
        <v>19.775000000000002</v>
      </c>
      <c r="E252" s="66"/>
      <c r="F252" s="2">
        <f>SUM(F207:F208)+F211+F220+F213</f>
        <v>20.94</v>
      </c>
      <c r="G252" s="36">
        <f>F252-D252</f>
        <v>1.1649999999999991</v>
      </c>
      <c r="H252" s="49"/>
      <c r="I252" s="32">
        <f>SUM(I207:I208)+I211+I220+I213</f>
        <v>19.775000000000002</v>
      </c>
      <c r="J252" s="66"/>
      <c r="K252" s="2">
        <f>SUM(K207:K208)+K211+K220+K213</f>
        <v>20.94</v>
      </c>
      <c r="L252" s="36">
        <f>K252-I252</f>
        <v>1.1649999999999991</v>
      </c>
      <c r="M252" s="49"/>
      <c r="N252" s="32">
        <f>SUM(N207:N208)+N211+N220+N213</f>
        <v>19.775000000000002</v>
      </c>
      <c r="O252" s="66"/>
      <c r="P252" s="2">
        <f>SUM(P207:P208)+P211+P220+P213</f>
        <v>20.94</v>
      </c>
      <c r="Q252" s="36">
        <f>P252-N252</f>
        <v>1.1649999999999991</v>
      </c>
      <c r="R252" s="49"/>
      <c r="S252" s="32">
        <f>SUM(S207:S208)+S211+S220+S213</f>
        <v>19.775000000000002</v>
      </c>
      <c r="T252" s="66"/>
      <c r="U252" s="2">
        <f>SUM(U207:U208)+U211+U220+U213</f>
        <v>20.94</v>
      </c>
      <c r="V252" s="36">
        <f>U252-S252</f>
        <v>1.1649999999999991</v>
      </c>
    </row>
    <row r="253" spans="1:22" x14ac:dyDescent="0.25">
      <c r="A253" s="124">
        <f t="shared" ref="A253:A255" si="39">A252+1</f>
        <v>57</v>
      </c>
      <c r="B253" s="125" t="s">
        <v>88</v>
      </c>
      <c r="C253" s="126"/>
      <c r="D253" s="127"/>
      <c r="E253" s="128"/>
      <c r="F253" s="53"/>
      <c r="G253" s="129">
        <f>G252/SUM(D252:D255)</f>
        <v>5.1056217679952075E-2</v>
      </c>
      <c r="H253" s="126"/>
      <c r="I253" s="127"/>
      <c r="J253" s="128"/>
      <c r="K253" s="53"/>
      <c r="L253" s="129">
        <f>L252/SUM(I252:I255)</f>
        <v>5.1056217679952075E-2</v>
      </c>
      <c r="M253" s="126"/>
      <c r="N253" s="127"/>
      <c r="O253" s="128"/>
      <c r="P253" s="53"/>
      <c r="Q253" s="129">
        <f>Q252/SUM(N252:N255)</f>
        <v>5.0833439725954735E-2</v>
      </c>
      <c r="R253" s="126"/>
      <c r="S253" s="127"/>
      <c r="T253" s="128"/>
      <c r="U253" s="53"/>
      <c r="V253" s="129">
        <f>V252/SUM(S252:S255)</f>
        <v>4.7179391575420372E-2</v>
      </c>
    </row>
    <row r="254" spans="1:22" x14ac:dyDescent="0.25">
      <c r="A254" s="99">
        <f t="shared" si="39"/>
        <v>58</v>
      </c>
      <c r="B254" s="48" t="s">
        <v>91</v>
      </c>
      <c r="C254" s="49"/>
      <c r="D254" s="32">
        <f>D209+D212+SUM(D214:D219)+D210</f>
        <v>3.0429848202396759</v>
      </c>
      <c r="E254" s="66"/>
      <c r="F254" s="2">
        <f>F209+F212+SUM(F214:F219)+F210</f>
        <v>2.1429848202396755</v>
      </c>
      <c r="G254" s="36">
        <f>F254-D254</f>
        <v>-0.90000000000000036</v>
      </c>
      <c r="H254" s="49"/>
      <c r="I254" s="32">
        <f>I209+I212+SUM(I214:I219)+I210</f>
        <v>3.0429848202396759</v>
      </c>
      <c r="J254" s="66"/>
      <c r="K254" s="2">
        <f>K209+K212+SUM(K214:K219)+K210</f>
        <v>2.1429848202396755</v>
      </c>
      <c r="L254" s="36">
        <f>K254-I254</f>
        <v>-0.90000000000000036</v>
      </c>
      <c r="M254" s="49"/>
      <c r="N254" s="32">
        <f>N209+N212+SUM(N214:N219)+N210</f>
        <v>3.1429848202396755</v>
      </c>
      <c r="O254" s="66"/>
      <c r="P254" s="2">
        <f>P209+P212+SUM(P214:P219)+P210</f>
        <v>2.1429848202396755</v>
      </c>
      <c r="Q254" s="36">
        <f>P254-N254</f>
        <v>-1</v>
      </c>
      <c r="R254" s="49"/>
      <c r="S254" s="32">
        <f>S209+S212+SUM(S214:S219)+S210</f>
        <v>4.9179848202396759</v>
      </c>
      <c r="T254" s="66"/>
      <c r="U254" s="2">
        <f>U209+U212+SUM(U214:U219)+U210</f>
        <v>2.1429848202396755</v>
      </c>
      <c r="V254" s="36">
        <f>U254-S254</f>
        <v>-2.7750000000000004</v>
      </c>
    </row>
    <row r="255" spans="1:22" ht="15.75" thickBot="1" x14ac:dyDescent="0.3">
      <c r="A255" s="130">
        <f t="shared" si="39"/>
        <v>59</v>
      </c>
      <c r="B255" s="131" t="s">
        <v>88</v>
      </c>
      <c r="C255" s="132"/>
      <c r="D255" s="133"/>
      <c r="E255" s="134"/>
      <c r="F255" s="135"/>
      <c r="G255" s="136">
        <f>G254/SUM(D252:D255)</f>
        <v>-3.9442571598246282E-2</v>
      </c>
      <c r="H255" s="132"/>
      <c r="I255" s="133"/>
      <c r="J255" s="134"/>
      <c r="K255" s="135"/>
      <c r="L255" s="136">
        <f>L254/SUM(I252:I255)</f>
        <v>-3.9442571598246282E-2</v>
      </c>
      <c r="M255" s="132"/>
      <c r="N255" s="133"/>
      <c r="O255" s="134"/>
      <c r="P255" s="135"/>
      <c r="Q255" s="136">
        <f>Q254/SUM(N252:N255)</f>
        <v>-4.3633853842021258E-2</v>
      </c>
      <c r="R255" s="132"/>
      <c r="S255" s="133"/>
      <c r="T255" s="134"/>
      <c r="U255" s="135"/>
      <c r="V255" s="136">
        <f>V254/SUM(S252:S255)</f>
        <v>-0.1123800958126967</v>
      </c>
    </row>
    <row r="256" spans="1:22" ht="15.75" thickBot="1" x14ac:dyDescent="0.3"/>
    <row r="257" spans="1:22" x14ac:dyDescent="0.25">
      <c r="A257" s="333" t="s">
        <v>82</v>
      </c>
      <c r="B257" s="335" t="s">
        <v>0</v>
      </c>
      <c r="C257" s="331" t="s">
        <v>160</v>
      </c>
      <c r="D257" s="332"/>
      <c r="E257" s="329" t="s">
        <v>159</v>
      </c>
      <c r="F257" s="329"/>
      <c r="G257" s="330"/>
      <c r="H257" s="331" t="s">
        <v>161</v>
      </c>
      <c r="I257" s="332"/>
      <c r="J257" s="329" t="s">
        <v>159</v>
      </c>
      <c r="K257" s="329"/>
      <c r="L257" s="330"/>
      <c r="M257" s="331" t="s">
        <v>162</v>
      </c>
      <c r="N257" s="332"/>
      <c r="O257" s="329" t="s">
        <v>159</v>
      </c>
      <c r="P257" s="329"/>
      <c r="Q257" s="330"/>
      <c r="R257" s="331" t="s">
        <v>163</v>
      </c>
      <c r="S257" s="332"/>
      <c r="T257" s="329" t="s">
        <v>159</v>
      </c>
      <c r="U257" s="329"/>
      <c r="V257" s="330"/>
    </row>
    <row r="258" spans="1:22" x14ac:dyDescent="0.25">
      <c r="A258" s="334"/>
      <c r="B258" s="336"/>
      <c r="C258" s="117" t="s">
        <v>2</v>
      </c>
      <c r="D258" s="118" t="s">
        <v>3</v>
      </c>
      <c r="E258" s="119" t="s">
        <v>2</v>
      </c>
      <c r="F258" s="120" t="s">
        <v>3</v>
      </c>
      <c r="G258" s="246" t="s">
        <v>78</v>
      </c>
      <c r="H258" s="117" t="s">
        <v>2</v>
      </c>
      <c r="I258" s="118" t="s">
        <v>3</v>
      </c>
      <c r="J258" s="119" t="s">
        <v>2</v>
      </c>
      <c r="K258" s="120" t="s">
        <v>3</v>
      </c>
      <c r="L258" s="246" t="s">
        <v>78</v>
      </c>
      <c r="M258" s="117" t="s">
        <v>2</v>
      </c>
      <c r="N258" s="118" t="s">
        <v>3</v>
      </c>
      <c r="O258" s="119" t="s">
        <v>2</v>
      </c>
      <c r="P258" s="120" t="s">
        <v>3</v>
      </c>
      <c r="Q258" s="246" t="s">
        <v>78</v>
      </c>
      <c r="R258" s="117" t="s">
        <v>2</v>
      </c>
      <c r="S258" s="118" t="s">
        <v>3</v>
      </c>
      <c r="T258" s="119" t="s">
        <v>2</v>
      </c>
      <c r="U258" s="120" t="s">
        <v>3</v>
      </c>
      <c r="V258" s="246" t="s">
        <v>78</v>
      </c>
    </row>
    <row r="259" spans="1:22" x14ac:dyDescent="0.25">
      <c r="A259" s="99">
        <v>1</v>
      </c>
      <c r="B259" s="48" t="s">
        <v>69</v>
      </c>
      <c r="C259" s="49"/>
      <c r="D259" s="210">
        <v>500</v>
      </c>
      <c r="E259" s="66"/>
      <c r="F259" s="1">
        <f>D259</f>
        <v>500</v>
      </c>
      <c r="G259" s="48"/>
      <c r="H259" s="49"/>
      <c r="I259" s="30">
        <f>D259</f>
        <v>500</v>
      </c>
      <c r="J259" s="66"/>
      <c r="K259" s="1">
        <f>I259</f>
        <v>500</v>
      </c>
      <c r="L259" s="48"/>
      <c r="M259" s="49"/>
      <c r="N259" s="30">
        <f>D259</f>
        <v>500</v>
      </c>
      <c r="O259" s="66"/>
      <c r="P259" s="1">
        <f>N259</f>
        <v>500</v>
      </c>
      <c r="Q259" s="48"/>
      <c r="R259" s="49"/>
      <c r="S259" s="30">
        <f>D259</f>
        <v>500</v>
      </c>
      <c r="T259" s="66"/>
      <c r="U259" s="1">
        <f>S259</f>
        <v>500</v>
      </c>
      <c r="V259" s="48"/>
    </row>
    <row r="260" spans="1:22" x14ac:dyDescent="0.25">
      <c r="A260" s="99">
        <f>A259+1</f>
        <v>2</v>
      </c>
      <c r="B260" s="48" t="s">
        <v>70</v>
      </c>
      <c r="C260" s="49"/>
      <c r="D260" s="30">
        <v>0</v>
      </c>
      <c r="E260" s="66"/>
      <c r="F260" s="1">
        <f>D260</f>
        <v>0</v>
      </c>
      <c r="G260" s="48"/>
      <c r="H260" s="49"/>
      <c r="I260" s="30">
        <v>0</v>
      </c>
      <c r="J260" s="66"/>
      <c r="K260" s="1">
        <f>I260</f>
        <v>0</v>
      </c>
      <c r="L260" s="48"/>
      <c r="M260" s="49"/>
      <c r="N260" s="30">
        <v>0</v>
      </c>
      <c r="O260" s="66"/>
      <c r="P260" s="1">
        <f>N260</f>
        <v>0</v>
      </c>
      <c r="Q260" s="48"/>
      <c r="R260" s="49"/>
      <c r="S260" s="30">
        <v>0</v>
      </c>
      <c r="T260" s="66"/>
      <c r="U260" s="1">
        <f>S260</f>
        <v>0</v>
      </c>
      <c r="V260" s="48"/>
    </row>
    <row r="261" spans="1:22" x14ac:dyDescent="0.25">
      <c r="A261" s="99">
        <f t="shared" ref="A261:A312" si="40">A260+1</f>
        <v>3</v>
      </c>
      <c r="B261" s="48" t="s">
        <v>19</v>
      </c>
      <c r="C261" s="49"/>
      <c r="D261" s="30">
        <f>EPI_LOSS</f>
        <v>1.0431999999999999</v>
      </c>
      <c r="E261" s="66"/>
      <c r="F261" s="1">
        <f>EPI_LOSS</f>
        <v>1.0431999999999999</v>
      </c>
      <c r="G261" s="48"/>
      <c r="H261" s="49"/>
      <c r="I261" s="30">
        <f>EPI_LOSS</f>
        <v>1.0431999999999999</v>
      </c>
      <c r="J261" s="66"/>
      <c r="K261" s="1">
        <f>EPI_LOSS</f>
        <v>1.0431999999999999</v>
      </c>
      <c r="L261" s="48"/>
      <c r="M261" s="49"/>
      <c r="N261" s="30">
        <f>EPI_LOSS</f>
        <v>1.0431999999999999</v>
      </c>
      <c r="O261" s="66"/>
      <c r="P261" s="1">
        <f>EPI_LOSS</f>
        <v>1.0431999999999999</v>
      </c>
      <c r="Q261" s="48"/>
      <c r="R261" s="49"/>
      <c r="S261" s="42">
        <f>NEW_LOSS</f>
        <v>1.0431999999999999</v>
      </c>
      <c r="T261" s="66"/>
      <c r="U261" s="1">
        <f>EPI_LOSS</f>
        <v>1.0431999999999999</v>
      </c>
      <c r="V261" s="48"/>
    </row>
    <row r="262" spans="1:22" x14ac:dyDescent="0.25">
      <c r="A262" s="99">
        <f t="shared" si="40"/>
        <v>4</v>
      </c>
      <c r="B262" s="48" t="s">
        <v>71</v>
      </c>
      <c r="C262" s="49"/>
      <c r="D262" s="30">
        <f>D259*D261</f>
        <v>521.59999999999991</v>
      </c>
      <c r="E262" s="66"/>
      <c r="F262" s="1">
        <f>F259*F261</f>
        <v>521.59999999999991</v>
      </c>
      <c r="G262" s="48"/>
      <c r="H262" s="49"/>
      <c r="I262" s="30">
        <f>I259*I261</f>
        <v>521.59999999999991</v>
      </c>
      <c r="J262" s="66"/>
      <c r="K262" s="1">
        <f>K259*K261</f>
        <v>521.59999999999991</v>
      </c>
      <c r="L262" s="48"/>
      <c r="M262" s="49"/>
      <c r="N262" s="30">
        <f>N259*N261</f>
        <v>521.59999999999991</v>
      </c>
      <c r="O262" s="66"/>
      <c r="P262" s="1">
        <f>P259*P261</f>
        <v>521.59999999999991</v>
      </c>
      <c r="Q262" s="48"/>
      <c r="R262" s="49"/>
      <c r="S262" s="30">
        <f>S259*S261</f>
        <v>521.59999999999991</v>
      </c>
      <c r="T262" s="66"/>
      <c r="U262" s="1">
        <f>U259*U261</f>
        <v>521.59999999999991</v>
      </c>
      <c r="V262" s="48"/>
    </row>
    <row r="263" spans="1:22" x14ac:dyDescent="0.25">
      <c r="A263" s="100">
        <f t="shared" si="40"/>
        <v>5</v>
      </c>
      <c r="B263" s="46" t="s">
        <v>24</v>
      </c>
      <c r="C263" s="45"/>
      <c r="D263" s="31"/>
      <c r="E263" s="67"/>
      <c r="F263" s="29"/>
      <c r="G263" s="46"/>
      <c r="H263" s="45"/>
      <c r="I263" s="31"/>
      <c r="J263" s="67"/>
      <c r="K263" s="29"/>
      <c r="L263" s="46"/>
      <c r="M263" s="45"/>
      <c r="N263" s="31"/>
      <c r="O263" s="67"/>
      <c r="P263" s="29"/>
      <c r="Q263" s="46"/>
      <c r="R263" s="45"/>
      <c r="S263" s="31"/>
      <c r="T263" s="67"/>
      <c r="U263" s="29"/>
      <c r="V263" s="46"/>
    </row>
    <row r="264" spans="1:22" x14ac:dyDescent="0.25">
      <c r="A264" s="99">
        <f t="shared" si="40"/>
        <v>6</v>
      </c>
      <c r="B264" s="48" t="s">
        <v>20</v>
      </c>
      <c r="C264" s="47">
        <f>'General Input'!$B$11</f>
        <v>8.6999999999999994E-2</v>
      </c>
      <c r="D264" s="32">
        <f>D259*C264*TOU_OFF</f>
        <v>28.266311584553929</v>
      </c>
      <c r="E264" s="68">
        <f>'General Input'!$B$11</f>
        <v>8.6999999999999994E-2</v>
      </c>
      <c r="F264" s="2">
        <f>F259*E264*TOU_OFF</f>
        <v>28.266311584553929</v>
      </c>
      <c r="G264" s="48"/>
      <c r="H264" s="47">
        <f>'General Input'!$B$11</f>
        <v>8.6999999999999994E-2</v>
      </c>
      <c r="I264" s="32">
        <f>I259*H264*TOU_OFF</f>
        <v>28.266311584553929</v>
      </c>
      <c r="J264" s="68">
        <f>'General Input'!$B$11</f>
        <v>8.6999999999999994E-2</v>
      </c>
      <c r="K264" s="2">
        <f>K259*J264*TOU_OFF</f>
        <v>28.266311584553929</v>
      </c>
      <c r="L264" s="48"/>
      <c r="M264" s="47">
        <f>'General Input'!$B$11</f>
        <v>8.6999999999999994E-2</v>
      </c>
      <c r="N264" s="32">
        <f>N259*M264*TOU_OFF</f>
        <v>28.266311584553929</v>
      </c>
      <c r="O264" s="68">
        <f>'General Input'!$B$11</f>
        <v>8.6999999999999994E-2</v>
      </c>
      <c r="P264" s="2">
        <f>P259*O264*TOU_OFF</f>
        <v>28.266311584553929</v>
      </c>
      <c r="Q264" s="48"/>
      <c r="R264" s="47">
        <f>'General Input'!$B$11</f>
        <v>8.6999999999999994E-2</v>
      </c>
      <c r="S264" s="32">
        <f>S259*R264*TOU_OFF</f>
        <v>28.266311584553929</v>
      </c>
      <c r="T264" s="68">
        <f>'General Input'!$B$11</f>
        <v>8.6999999999999994E-2</v>
      </c>
      <c r="U264" s="2">
        <f>U259*T264*TOU_OFF</f>
        <v>28.266311584553929</v>
      </c>
      <c r="V264" s="48"/>
    </row>
    <row r="265" spans="1:22" x14ac:dyDescent="0.25">
      <c r="A265" s="99">
        <f t="shared" si="40"/>
        <v>7</v>
      </c>
      <c r="B265" s="48" t="s">
        <v>21</v>
      </c>
      <c r="C265" s="47">
        <f>'General Input'!$B$12</f>
        <v>0.13200000000000001</v>
      </c>
      <c r="D265" s="32">
        <f>D259*C265*TOU_MID</f>
        <v>11.249001331557924</v>
      </c>
      <c r="E265" s="68">
        <f>'General Input'!$B$12</f>
        <v>0.13200000000000001</v>
      </c>
      <c r="F265" s="2">
        <f>F259*E265*TOU_MID</f>
        <v>11.249001331557924</v>
      </c>
      <c r="G265" s="48"/>
      <c r="H265" s="47">
        <f>'General Input'!$B$12</f>
        <v>0.13200000000000001</v>
      </c>
      <c r="I265" s="32">
        <f>I259*H265*TOU_MID</f>
        <v>11.249001331557924</v>
      </c>
      <c r="J265" s="68">
        <f>'General Input'!$B$12</f>
        <v>0.13200000000000001</v>
      </c>
      <c r="K265" s="2">
        <f>K259*J265*TOU_MID</f>
        <v>11.249001331557924</v>
      </c>
      <c r="L265" s="48"/>
      <c r="M265" s="47">
        <f>'General Input'!$B$12</f>
        <v>0.13200000000000001</v>
      </c>
      <c r="N265" s="32">
        <f>N259*M265*TOU_MID</f>
        <v>11.249001331557924</v>
      </c>
      <c r="O265" s="68">
        <f>'General Input'!$B$12</f>
        <v>0.13200000000000001</v>
      </c>
      <c r="P265" s="2">
        <f>P259*O265*TOU_MID</f>
        <v>11.249001331557924</v>
      </c>
      <c r="Q265" s="48"/>
      <c r="R265" s="47">
        <f>'General Input'!$B$12</f>
        <v>0.13200000000000001</v>
      </c>
      <c r="S265" s="32">
        <f>S259*R265*TOU_MID</f>
        <v>11.249001331557924</v>
      </c>
      <c r="T265" s="68">
        <f>'General Input'!$B$12</f>
        <v>0.13200000000000001</v>
      </c>
      <c r="U265" s="2">
        <f>U259*T265*TOU_MID</f>
        <v>11.249001331557924</v>
      </c>
      <c r="V265" s="48"/>
    </row>
    <row r="266" spans="1:22" x14ac:dyDescent="0.25">
      <c r="A266" s="101">
        <f t="shared" si="40"/>
        <v>8</v>
      </c>
      <c r="B266" s="85" t="s">
        <v>22</v>
      </c>
      <c r="C266" s="84">
        <f>'General Input'!$B$13</f>
        <v>0.18</v>
      </c>
      <c r="D266" s="39">
        <f>D259*C266*TOU_ON</f>
        <v>16.17842876165113</v>
      </c>
      <c r="E266" s="69">
        <f>'General Input'!$B$13</f>
        <v>0.18</v>
      </c>
      <c r="F266" s="40">
        <f>F259*E266*TOU_ON</f>
        <v>16.17842876165113</v>
      </c>
      <c r="G266" s="85"/>
      <c r="H266" s="84">
        <f>'General Input'!$B$13</f>
        <v>0.18</v>
      </c>
      <c r="I266" s="39">
        <f>I259*H266*TOU_ON</f>
        <v>16.17842876165113</v>
      </c>
      <c r="J266" s="69">
        <f>'General Input'!$B$13</f>
        <v>0.18</v>
      </c>
      <c r="K266" s="40">
        <f>K259*J266*TOU_ON</f>
        <v>16.17842876165113</v>
      </c>
      <c r="L266" s="85"/>
      <c r="M266" s="84">
        <f>'General Input'!$B$13</f>
        <v>0.18</v>
      </c>
      <c r="N266" s="39">
        <f>N259*M266*TOU_ON</f>
        <v>16.17842876165113</v>
      </c>
      <c r="O266" s="69">
        <f>'General Input'!$B$13</f>
        <v>0.18</v>
      </c>
      <c r="P266" s="40">
        <f>P259*O266*TOU_ON</f>
        <v>16.17842876165113</v>
      </c>
      <c r="Q266" s="85"/>
      <c r="R266" s="84">
        <f>'General Input'!$B$13</f>
        <v>0.18</v>
      </c>
      <c r="S266" s="39">
        <f>S259*R266*TOU_ON</f>
        <v>16.17842876165113</v>
      </c>
      <c r="T266" s="69">
        <f>'General Input'!$B$13</f>
        <v>0.18</v>
      </c>
      <c r="U266" s="40">
        <f>U259*T266*TOU_ON</f>
        <v>16.17842876165113</v>
      </c>
      <c r="V266" s="85"/>
    </row>
    <row r="267" spans="1:22" x14ac:dyDescent="0.25">
      <c r="A267" s="102">
        <f t="shared" si="40"/>
        <v>9</v>
      </c>
      <c r="B267" s="103" t="s">
        <v>23</v>
      </c>
      <c r="C267" s="86"/>
      <c r="D267" s="56">
        <f>SUM(D264:D266)</f>
        <v>55.693741677762986</v>
      </c>
      <c r="E267" s="70"/>
      <c r="F267" s="55">
        <f>SUM(F264:F266)</f>
        <v>55.693741677762986</v>
      </c>
      <c r="G267" s="87">
        <f>D267-F267</f>
        <v>0</v>
      </c>
      <c r="H267" s="86"/>
      <c r="I267" s="56">
        <f>SUM(I264:I266)</f>
        <v>55.693741677762986</v>
      </c>
      <c r="J267" s="70"/>
      <c r="K267" s="55">
        <f>SUM(K264:K266)</f>
        <v>55.693741677762986</v>
      </c>
      <c r="L267" s="87">
        <f>I267-K267</f>
        <v>0</v>
      </c>
      <c r="M267" s="86"/>
      <c r="N267" s="56">
        <f>SUM(N264:N266)</f>
        <v>55.693741677762986</v>
      </c>
      <c r="O267" s="70"/>
      <c r="P267" s="55">
        <f>SUM(P264:P266)</f>
        <v>55.693741677762986</v>
      </c>
      <c r="Q267" s="87">
        <f>N267-P267</f>
        <v>0</v>
      </c>
      <c r="R267" s="86"/>
      <c r="S267" s="56">
        <f>SUM(S264:S266)</f>
        <v>55.693741677762986</v>
      </c>
      <c r="T267" s="70"/>
      <c r="U267" s="55">
        <f>SUM(U264:U266)</f>
        <v>55.693741677762986</v>
      </c>
      <c r="V267" s="87">
        <f>S267-U267</f>
        <v>0</v>
      </c>
    </row>
    <row r="268" spans="1:22" x14ac:dyDescent="0.25">
      <c r="A268" s="104">
        <f t="shared" si="40"/>
        <v>10</v>
      </c>
      <c r="B268" s="105" t="s">
        <v>88</v>
      </c>
      <c r="C268" s="88"/>
      <c r="D268" s="80"/>
      <c r="E268" s="71"/>
      <c r="F268" s="57"/>
      <c r="G268" s="89">
        <f>G267/D267</f>
        <v>0</v>
      </c>
      <c r="H268" s="88"/>
      <c r="I268" s="80"/>
      <c r="J268" s="71"/>
      <c r="K268" s="57"/>
      <c r="L268" s="89">
        <f>L267/I267</f>
        <v>0</v>
      </c>
      <c r="M268" s="88"/>
      <c r="N268" s="80"/>
      <c r="O268" s="71"/>
      <c r="P268" s="57"/>
      <c r="Q268" s="89">
        <f>Q267/N267</f>
        <v>0</v>
      </c>
      <c r="R268" s="88"/>
      <c r="S268" s="80"/>
      <c r="T268" s="71"/>
      <c r="U268" s="57"/>
      <c r="V268" s="89">
        <f>V267/S267</f>
        <v>0</v>
      </c>
    </row>
    <row r="269" spans="1:22" x14ac:dyDescent="0.25">
      <c r="A269" s="106">
        <f t="shared" si="40"/>
        <v>11</v>
      </c>
      <c r="B269" s="91" t="s">
        <v>25</v>
      </c>
      <c r="C269" s="90"/>
      <c r="D269" s="81"/>
      <c r="E269" s="72"/>
      <c r="F269" s="54"/>
      <c r="G269" s="91"/>
      <c r="H269" s="90"/>
      <c r="I269" s="81"/>
      <c r="J269" s="72"/>
      <c r="K269" s="54"/>
      <c r="L269" s="91"/>
      <c r="M269" s="90"/>
      <c r="N269" s="81"/>
      <c r="O269" s="72"/>
      <c r="P269" s="54"/>
      <c r="Q269" s="91"/>
      <c r="R269" s="90"/>
      <c r="S269" s="81"/>
      <c r="T269" s="72"/>
      <c r="U269" s="54"/>
      <c r="V269" s="91"/>
    </row>
    <row r="270" spans="1:22" x14ac:dyDescent="0.25">
      <c r="A270" s="99">
        <f t="shared" si="40"/>
        <v>12</v>
      </c>
      <c r="B270" s="48" t="s">
        <v>5</v>
      </c>
      <c r="C270" s="35">
        <f>Rates!$B$3</f>
        <v>18.98</v>
      </c>
      <c r="D270" s="294">
        <f>C270</f>
        <v>18.98</v>
      </c>
      <c r="E270" s="73">
        <f>Rates!$J$3</f>
        <v>20.99</v>
      </c>
      <c r="F270" s="2">
        <f>E270</f>
        <v>20.99</v>
      </c>
      <c r="G270" s="48"/>
      <c r="H270" s="35">
        <f>Rates!$B$3</f>
        <v>18.98</v>
      </c>
      <c r="I270" s="294">
        <f>H270</f>
        <v>18.98</v>
      </c>
      <c r="J270" s="73">
        <f>Rates!$J$3</f>
        <v>20.99</v>
      </c>
      <c r="K270" s="2">
        <f>J270</f>
        <v>20.99</v>
      </c>
      <c r="L270" s="48"/>
      <c r="M270" s="35">
        <f>Rates!$B$3</f>
        <v>18.98</v>
      </c>
      <c r="N270" s="294">
        <f>M270</f>
        <v>18.98</v>
      </c>
      <c r="O270" s="73">
        <f>Rates!$J$3</f>
        <v>20.99</v>
      </c>
      <c r="P270" s="2">
        <f>O270</f>
        <v>20.99</v>
      </c>
      <c r="Q270" s="48"/>
      <c r="R270" s="35">
        <f>Rates!$B$3</f>
        <v>18.98</v>
      </c>
      <c r="S270" s="294">
        <f>R270</f>
        <v>18.98</v>
      </c>
      <c r="T270" s="73">
        <f>Rates!$J$3</f>
        <v>20.99</v>
      </c>
      <c r="U270" s="2">
        <f>T270</f>
        <v>20.99</v>
      </c>
      <c r="V270" s="48"/>
    </row>
    <row r="271" spans="1:22" x14ac:dyDescent="0.25">
      <c r="A271" s="99">
        <f>A270+1</f>
        <v>13</v>
      </c>
      <c r="B271" s="48" t="s">
        <v>140</v>
      </c>
      <c r="C271" s="35">
        <f>Rates!$B$4</f>
        <v>0.22</v>
      </c>
      <c r="D271" s="294">
        <f t="shared" ref="D271:D272" si="41">C271</f>
        <v>0.22</v>
      </c>
      <c r="E271" s="73">
        <f>Rates!$J$4</f>
        <v>0</v>
      </c>
      <c r="F271" s="2">
        <f t="shared" ref="F271:F272" si="42">E271</f>
        <v>0</v>
      </c>
      <c r="G271" s="48"/>
      <c r="H271" s="35">
        <f>Rates!$B$4</f>
        <v>0.22</v>
      </c>
      <c r="I271" s="294">
        <f t="shared" ref="I271:I272" si="43">H271</f>
        <v>0.22</v>
      </c>
      <c r="J271" s="73">
        <f>Rates!$J$4</f>
        <v>0</v>
      </c>
      <c r="K271" s="2">
        <f t="shared" ref="K271:K272" si="44">J271</f>
        <v>0</v>
      </c>
      <c r="L271" s="48"/>
      <c r="M271" s="35">
        <f>Rates!$B$4</f>
        <v>0.22</v>
      </c>
      <c r="N271" s="294">
        <f t="shared" ref="N271:N272" si="45">M271</f>
        <v>0.22</v>
      </c>
      <c r="O271" s="73">
        <f>Rates!$J$4</f>
        <v>0</v>
      </c>
      <c r="P271" s="2">
        <f t="shared" ref="P271:P272" si="46">O271</f>
        <v>0</v>
      </c>
      <c r="Q271" s="48"/>
      <c r="R271" s="35">
        <f>Rates!$B$4</f>
        <v>0.22</v>
      </c>
      <c r="S271" s="294">
        <f t="shared" ref="S271:S272" si="47">R271</f>
        <v>0.22</v>
      </c>
      <c r="T271" s="73">
        <f>Rates!$J$4</f>
        <v>0</v>
      </c>
      <c r="U271" s="2">
        <f t="shared" ref="U271:U272" si="48">T271</f>
        <v>0</v>
      </c>
      <c r="V271" s="48"/>
    </row>
    <row r="272" spans="1:22" x14ac:dyDescent="0.25">
      <c r="A272" s="99">
        <f t="shared" si="40"/>
        <v>14</v>
      </c>
      <c r="B272" s="48" t="s">
        <v>73</v>
      </c>
      <c r="C272" s="35">
        <f>Rates!$B$5</f>
        <v>0.79</v>
      </c>
      <c r="D272" s="294">
        <f t="shared" si="41"/>
        <v>0.79</v>
      </c>
      <c r="E272" s="73">
        <f>Rates!$J$5</f>
        <v>0.79</v>
      </c>
      <c r="F272" s="2">
        <f t="shared" si="42"/>
        <v>0.79</v>
      </c>
      <c r="G272" s="48"/>
      <c r="H272" s="35">
        <f>Rates!$B$5</f>
        <v>0.79</v>
      </c>
      <c r="I272" s="294">
        <f t="shared" si="43"/>
        <v>0.79</v>
      </c>
      <c r="J272" s="73">
        <f>Rates!$J$5</f>
        <v>0.79</v>
      </c>
      <c r="K272" s="2">
        <f t="shared" si="44"/>
        <v>0.79</v>
      </c>
      <c r="L272" s="48"/>
      <c r="M272" s="35">
        <f>Rates!$B$5</f>
        <v>0.79</v>
      </c>
      <c r="N272" s="294">
        <f t="shared" si="45"/>
        <v>0.79</v>
      </c>
      <c r="O272" s="73">
        <f>Rates!$J$5</f>
        <v>0.79</v>
      </c>
      <c r="P272" s="2">
        <f t="shared" si="46"/>
        <v>0.79</v>
      </c>
      <c r="Q272" s="48"/>
      <c r="R272" s="35">
        <f>Rates!$B$5</f>
        <v>0.79</v>
      </c>
      <c r="S272" s="294">
        <f t="shared" si="47"/>
        <v>0.79</v>
      </c>
      <c r="T272" s="73">
        <f>Rates!$J$5</f>
        <v>0.79</v>
      </c>
      <c r="U272" s="2">
        <f t="shared" si="48"/>
        <v>0.79</v>
      </c>
      <c r="V272" s="48"/>
    </row>
    <row r="273" spans="1:22" x14ac:dyDescent="0.25">
      <c r="A273" s="99">
        <f t="shared" si="40"/>
        <v>15</v>
      </c>
      <c r="B273" s="48" t="s">
        <v>4</v>
      </c>
      <c r="C273" s="37">
        <f>D267/D259</f>
        <v>0.11138748335552598</v>
      </c>
      <c r="D273" s="294">
        <f>(D262-D259)*C273</f>
        <v>2.4059696404793511</v>
      </c>
      <c r="E273" s="74">
        <f>F267/F259</f>
        <v>0.11138748335552598</v>
      </c>
      <c r="F273" s="2">
        <f>(F262-F259)*E273</f>
        <v>2.4059696404793511</v>
      </c>
      <c r="G273" s="48"/>
      <c r="H273" s="37">
        <f>I267/I259</f>
        <v>0.11138748335552598</v>
      </c>
      <c r="I273" s="294">
        <f>(I262-I259)*H273</f>
        <v>2.4059696404793511</v>
      </c>
      <c r="J273" s="74">
        <f>K267/K259</f>
        <v>0.11138748335552598</v>
      </c>
      <c r="K273" s="2">
        <f>(K262-K259)*J273</f>
        <v>2.4059696404793511</v>
      </c>
      <c r="L273" s="48"/>
      <c r="M273" s="37">
        <f>N267/N259</f>
        <v>0.11138748335552598</v>
      </c>
      <c r="N273" s="294">
        <f>(N262-N259)*M273</f>
        <v>2.4059696404793511</v>
      </c>
      <c r="O273" s="74">
        <f>P267/P259</f>
        <v>0.11138748335552598</v>
      </c>
      <c r="P273" s="2">
        <f>(P262-P259)*O273</f>
        <v>2.4059696404793511</v>
      </c>
      <c r="Q273" s="48"/>
      <c r="R273" s="37">
        <f>S267/S259</f>
        <v>0.11138748335552598</v>
      </c>
      <c r="S273" s="294">
        <f>(S262-S259)*R273</f>
        <v>2.4059696404793511</v>
      </c>
      <c r="T273" s="74">
        <f>U267/U259</f>
        <v>0.11138748335552598</v>
      </c>
      <c r="U273" s="2">
        <f>(U262-U259)*T273</f>
        <v>2.4059696404793511</v>
      </c>
      <c r="V273" s="48"/>
    </row>
    <row r="274" spans="1:22" x14ac:dyDescent="0.25">
      <c r="A274" s="99">
        <f t="shared" si="40"/>
        <v>16</v>
      </c>
      <c r="B274" s="48" t="s">
        <v>68</v>
      </c>
      <c r="C274" s="37">
        <f>Rates!$B$7</f>
        <v>7.7000000000000002E-3</v>
      </c>
      <c r="D274" s="294">
        <f>C274*D259</f>
        <v>3.85</v>
      </c>
      <c r="E274" s="74">
        <f>Rates!$J$7</f>
        <v>5.1999999999999998E-3</v>
      </c>
      <c r="F274" s="2">
        <f>E274*F259</f>
        <v>2.6</v>
      </c>
      <c r="G274" s="48"/>
      <c r="H274" s="37">
        <f>Rates!$B$7</f>
        <v>7.7000000000000002E-3</v>
      </c>
      <c r="I274" s="294">
        <f>H274*I259</f>
        <v>3.85</v>
      </c>
      <c r="J274" s="74">
        <f>Rates!$J$7</f>
        <v>5.1999999999999998E-3</v>
      </c>
      <c r="K274" s="2">
        <f>J274*K259</f>
        <v>2.6</v>
      </c>
      <c r="L274" s="48"/>
      <c r="M274" s="37">
        <f>Rates!$B$7</f>
        <v>7.7000000000000002E-3</v>
      </c>
      <c r="N274" s="294">
        <f>M274*N259</f>
        <v>3.85</v>
      </c>
      <c r="O274" s="74">
        <f>Rates!$J$7</f>
        <v>5.1999999999999998E-3</v>
      </c>
      <c r="P274" s="2">
        <f>O274*P259</f>
        <v>2.6</v>
      </c>
      <c r="Q274" s="48"/>
      <c r="R274" s="37">
        <f>Rates!$B$7</f>
        <v>7.7000000000000002E-3</v>
      </c>
      <c r="S274" s="294">
        <f>R274*S259</f>
        <v>3.85</v>
      </c>
      <c r="T274" s="74">
        <f>Rates!$J$7</f>
        <v>5.1999999999999998E-3</v>
      </c>
      <c r="U274" s="2">
        <f>T274*U259</f>
        <v>2.6</v>
      </c>
      <c r="V274" s="48"/>
    </row>
    <row r="275" spans="1:22" x14ac:dyDescent="0.25">
      <c r="A275" s="99">
        <f t="shared" si="40"/>
        <v>17</v>
      </c>
      <c r="B275" s="48" t="s">
        <v>7</v>
      </c>
      <c r="C275" s="37">
        <f>Rates!$B$8</f>
        <v>1.6999999999999999E-3</v>
      </c>
      <c r="D275" s="294">
        <f>C275*D259</f>
        <v>0.85</v>
      </c>
      <c r="E275" s="74">
        <f>Rates!$J$8</f>
        <v>1.6999999999999999E-3</v>
      </c>
      <c r="F275" s="2">
        <f>E275*F259</f>
        <v>0.85</v>
      </c>
      <c r="G275" s="48"/>
      <c r="H275" s="37">
        <f>Rates!$B$8</f>
        <v>1.6999999999999999E-3</v>
      </c>
      <c r="I275" s="294">
        <f>H275*I259</f>
        <v>0.85</v>
      </c>
      <c r="J275" s="74">
        <f>Rates!$J$8</f>
        <v>1.6999999999999999E-3</v>
      </c>
      <c r="K275" s="2">
        <f>J275*K259</f>
        <v>0.85</v>
      </c>
      <c r="L275" s="48"/>
      <c r="M275" s="37">
        <f>Rates!$B$8</f>
        <v>1.6999999999999999E-3</v>
      </c>
      <c r="N275" s="294">
        <f>M275*N259</f>
        <v>0.85</v>
      </c>
      <c r="O275" s="74">
        <f>Rates!$J$8</f>
        <v>1.6999999999999999E-3</v>
      </c>
      <c r="P275" s="2">
        <f>O275*P259</f>
        <v>0.85</v>
      </c>
      <c r="Q275" s="48"/>
      <c r="R275" s="37">
        <f>Rates!$B$8</f>
        <v>1.6999999999999999E-3</v>
      </c>
      <c r="S275" s="294">
        <f>R275*S259</f>
        <v>0.85</v>
      </c>
      <c r="T275" s="74">
        <f>Rates!$J$8</f>
        <v>1.6999999999999999E-3</v>
      </c>
      <c r="U275" s="2">
        <f>T275*U259</f>
        <v>0.85</v>
      </c>
      <c r="V275" s="48"/>
    </row>
    <row r="276" spans="1:22" x14ac:dyDescent="0.25">
      <c r="A276" s="99">
        <f t="shared" si="40"/>
        <v>18</v>
      </c>
      <c r="B276" s="48" t="s">
        <v>8</v>
      </c>
      <c r="C276" s="37">
        <f>Rates!$B$9</f>
        <v>2.0000000000000001E-4</v>
      </c>
      <c r="D276" s="294">
        <f>C276*D259</f>
        <v>0.1</v>
      </c>
      <c r="E276" s="74">
        <f>Rates!$J$9</f>
        <v>2.0000000000000001E-4</v>
      </c>
      <c r="F276" s="2">
        <f>E276*F259</f>
        <v>0.1</v>
      </c>
      <c r="G276" s="48"/>
      <c r="H276" s="37">
        <f>Rates!$B$9</f>
        <v>2.0000000000000001E-4</v>
      </c>
      <c r="I276" s="294">
        <f>H276*I259</f>
        <v>0.1</v>
      </c>
      <c r="J276" s="74">
        <f>Rates!$J$9</f>
        <v>2.0000000000000001E-4</v>
      </c>
      <c r="K276" s="2">
        <f>J276*K259</f>
        <v>0.1</v>
      </c>
      <c r="L276" s="48"/>
      <c r="M276" s="37">
        <f>Rates!$B$9</f>
        <v>2.0000000000000001E-4</v>
      </c>
      <c r="N276" s="294">
        <f>M276*N259</f>
        <v>0.1</v>
      </c>
      <c r="O276" s="74">
        <f>Rates!$J$9</f>
        <v>2.0000000000000001E-4</v>
      </c>
      <c r="P276" s="2">
        <f>O276*P259</f>
        <v>0.1</v>
      </c>
      <c r="Q276" s="48"/>
      <c r="R276" s="37">
        <f>Rates!$B$9</f>
        <v>2.0000000000000001E-4</v>
      </c>
      <c r="S276" s="294">
        <f>R276*S259</f>
        <v>0.1</v>
      </c>
      <c r="T276" s="74">
        <f>Rates!$J$9</f>
        <v>2.0000000000000001E-4</v>
      </c>
      <c r="U276" s="2">
        <f>T276*U259</f>
        <v>0.1</v>
      </c>
      <c r="V276" s="48"/>
    </row>
    <row r="277" spans="1:22" x14ac:dyDescent="0.25">
      <c r="A277" s="99">
        <f t="shared" si="40"/>
        <v>19</v>
      </c>
      <c r="B277" s="48" t="s">
        <v>76</v>
      </c>
      <c r="C277" s="37">
        <v>0</v>
      </c>
      <c r="D277" s="294">
        <f>C277*D259</f>
        <v>0</v>
      </c>
      <c r="E277" s="74">
        <v>0</v>
      </c>
      <c r="F277" s="2">
        <f>E277*F259</f>
        <v>0</v>
      </c>
      <c r="G277" s="48"/>
      <c r="H277" s="37">
        <v>0</v>
      </c>
      <c r="I277" s="294">
        <f>H277*I259</f>
        <v>0</v>
      </c>
      <c r="J277" s="74">
        <v>0</v>
      </c>
      <c r="K277" s="2">
        <f>J277*K259</f>
        <v>0</v>
      </c>
      <c r="L277" s="48"/>
      <c r="M277" s="37">
        <f>Rates!$B$20</f>
        <v>4.0000000000000002E-4</v>
      </c>
      <c r="N277" s="294">
        <f>M277*N259</f>
        <v>0.2</v>
      </c>
      <c r="O277" s="74">
        <v>0</v>
      </c>
      <c r="P277" s="2">
        <f>O277*P259</f>
        <v>0</v>
      </c>
      <c r="Q277" s="48"/>
      <c r="R277" s="37">
        <f>Rates!$B$23</f>
        <v>2.3E-3</v>
      </c>
      <c r="S277" s="294">
        <f>R277*S259</f>
        <v>1.1499999999999999</v>
      </c>
      <c r="T277" s="74">
        <v>0</v>
      </c>
      <c r="U277" s="2">
        <f>T277*U259</f>
        <v>0</v>
      </c>
      <c r="V277" s="48"/>
    </row>
    <row r="278" spans="1:22" x14ac:dyDescent="0.25">
      <c r="A278" s="99">
        <f t="shared" si="40"/>
        <v>20</v>
      </c>
      <c r="B278" s="48" t="s">
        <v>83</v>
      </c>
      <c r="C278" s="37">
        <v>0</v>
      </c>
      <c r="D278" s="294">
        <f>C278*D259</f>
        <v>0</v>
      </c>
      <c r="E278" s="74">
        <v>0</v>
      </c>
      <c r="F278" s="2">
        <f>E278*F259</f>
        <v>0</v>
      </c>
      <c r="G278" s="48"/>
      <c r="H278" s="37">
        <v>0</v>
      </c>
      <c r="I278" s="294">
        <f>H278*I259</f>
        <v>0</v>
      </c>
      <c r="J278" s="74">
        <v>0</v>
      </c>
      <c r="K278" s="2">
        <f>J278*K259</f>
        <v>0</v>
      </c>
      <c r="L278" s="48"/>
      <c r="M278" s="37">
        <v>0</v>
      </c>
      <c r="N278" s="294">
        <f>M278*N259</f>
        <v>0</v>
      </c>
      <c r="O278" s="74">
        <v>0</v>
      </c>
      <c r="P278" s="2">
        <f>O278*P259</f>
        <v>0</v>
      </c>
      <c r="Q278" s="48"/>
      <c r="R278" s="37">
        <f>Rates!$B$24</f>
        <v>5.1999999999999998E-3</v>
      </c>
      <c r="S278" s="294">
        <f>R278*S259</f>
        <v>2.6</v>
      </c>
      <c r="T278" s="74">
        <v>0</v>
      </c>
      <c r="U278" s="2">
        <f>T278*U259</f>
        <v>0</v>
      </c>
      <c r="V278" s="48"/>
    </row>
    <row r="279" spans="1:22" x14ac:dyDescent="0.25">
      <c r="A279" s="99">
        <f t="shared" si="40"/>
        <v>21</v>
      </c>
      <c r="B279" s="48" t="s">
        <v>77</v>
      </c>
      <c r="C279" s="37">
        <f>Rates!$B$10</f>
        <v>1.5E-3</v>
      </c>
      <c r="D279" s="294">
        <f>C279*D259</f>
        <v>0.75</v>
      </c>
      <c r="E279" s="74">
        <f>Rates!$J$10</f>
        <v>0</v>
      </c>
      <c r="F279" s="2">
        <f>E279*F259</f>
        <v>0</v>
      </c>
      <c r="G279" s="48"/>
      <c r="H279" s="37">
        <f>Rates!$B$10</f>
        <v>1.5E-3</v>
      </c>
      <c r="I279" s="294">
        <f>H279*I259</f>
        <v>0.75</v>
      </c>
      <c r="J279" s="74">
        <f>Rates!$J$10</f>
        <v>0</v>
      </c>
      <c r="K279" s="2">
        <f>J279*K259</f>
        <v>0</v>
      </c>
      <c r="L279" s="48"/>
      <c r="M279" s="37">
        <f>Rates!$B$10</f>
        <v>1.5E-3</v>
      </c>
      <c r="N279" s="294">
        <f>M279*N259</f>
        <v>0.75</v>
      </c>
      <c r="O279" s="74">
        <f>Rates!$J$10</f>
        <v>0</v>
      </c>
      <c r="P279" s="2">
        <f>O279*P259</f>
        <v>0</v>
      </c>
      <c r="Q279" s="48"/>
      <c r="R279" s="37">
        <f>Rates!$B$10</f>
        <v>1.5E-3</v>
      </c>
      <c r="S279" s="294">
        <f>R279*S259</f>
        <v>0.75</v>
      </c>
      <c r="T279" s="74">
        <f>Rates!$J$10</f>
        <v>0</v>
      </c>
      <c r="U279" s="2">
        <f>T279*U259</f>
        <v>0</v>
      </c>
      <c r="V279" s="48"/>
    </row>
    <row r="280" spans="1:22" x14ac:dyDescent="0.25">
      <c r="A280" s="99">
        <f t="shared" si="40"/>
        <v>22</v>
      </c>
      <c r="B280" s="48" t="s">
        <v>158</v>
      </c>
      <c r="C280" s="37">
        <f>Rates!$B$11</f>
        <v>0</v>
      </c>
      <c r="D280" s="294">
        <f>C280*D259</f>
        <v>0</v>
      </c>
      <c r="E280" s="74">
        <f>Rates!$J$11</f>
        <v>-1.4E-3</v>
      </c>
      <c r="F280" s="2">
        <f>E280*F259</f>
        <v>-0.7</v>
      </c>
      <c r="G280" s="48"/>
      <c r="H280" s="37">
        <f>Rates!$B$11</f>
        <v>0</v>
      </c>
      <c r="I280" s="294">
        <f>H280*I259</f>
        <v>0</v>
      </c>
      <c r="J280" s="74">
        <f>Rates!$J$11</f>
        <v>-1.4E-3</v>
      </c>
      <c r="K280" s="2">
        <f>J280*K259</f>
        <v>-0.7</v>
      </c>
      <c r="L280" s="48"/>
      <c r="M280" s="37">
        <f>Rates!$B$11</f>
        <v>0</v>
      </c>
      <c r="N280" s="294">
        <f>M280*N259</f>
        <v>0</v>
      </c>
      <c r="O280" s="74">
        <f>Rates!$J$11</f>
        <v>-1.4E-3</v>
      </c>
      <c r="P280" s="2">
        <f>O280*P259</f>
        <v>-0.7</v>
      </c>
      <c r="Q280" s="48"/>
      <c r="R280" s="37">
        <f>Rates!$B$11</f>
        <v>0</v>
      </c>
      <c r="S280" s="294">
        <f>R280*S259</f>
        <v>0</v>
      </c>
      <c r="T280" s="74">
        <f>Rates!$J$11</f>
        <v>-1.4E-3</v>
      </c>
      <c r="U280" s="2">
        <f>T280*U259</f>
        <v>-0.7</v>
      </c>
      <c r="V280" s="48"/>
    </row>
    <row r="281" spans="1:22" x14ac:dyDescent="0.25">
      <c r="A281" s="99">
        <f t="shared" si="40"/>
        <v>23</v>
      </c>
      <c r="B281" s="48" t="s">
        <v>174</v>
      </c>
      <c r="C281" s="37">
        <f>Rates!$B$12</f>
        <v>0</v>
      </c>
      <c r="D281" s="294">
        <f>C281*D259</f>
        <v>0</v>
      </c>
      <c r="E281" s="74">
        <f>Rates!$J$12</f>
        <v>2.9999999999999997E-4</v>
      </c>
      <c r="F281" s="2">
        <f>E281*F259</f>
        <v>0.15</v>
      </c>
      <c r="G281" s="48"/>
      <c r="H281" s="37">
        <f>Rates!$B$12</f>
        <v>0</v>
      </c>
      <c r="I281" s="294">
        <f>H281*I259</f>
        <v>0</v>
      </c>
      <c r="J281" s="74">
        <f>Rates!$J$12</f>
        <v>2.9999999999999997E-4</v>
      </c>
      <c r="K281" s="2">
        <f>J281*K259</f>
        <v>0.15</v>
      </c>
      <c r="L281" s="48"/>
      <c r="M281" s="37">
        <f>Rates!$B$12</f>
        <v>0</v>
      </c>
      <c r="N281" s="294">
        <f>M281*N259</f>
        <v>0</v>
      </c>
      <c r="O281" s="74">
        <f>Rates!$J$12</f>
        <v>2.9999999999999997E-4</v>
      </c>
      <c r="P281" s="2">
        <f>O281*P259</f>
        <v>0.15</v>
      </c>
      <c r="Q281" s="48"/>
      <c r="R281" s="37">
        <f>Rates!$B$12</f>
        <v>0</v>
      </c>
      <c r="S281" s="294">
        <f>R281*S259</f>
        <v>0</v>
      </c>
      <c r="T281" s="74">
        <f>Rates!$J$12</f>
        <v>2.9999999999999997E-4</v>
      </c>
      <c r="U281" s="2">
        <f>T281*U259</f>
        <v>0.15</v>
      </c>
      <c r="V281" s="48"/>
    </row>
    <row r="282" spans="1:22" x14ac:dyDescent="0.25">
      <c r="A282" s="99">
        <f t="shared" si="40"/>
        <v>24</v>
      </c>
      <c r="B282" s="48" t="s">
        <v>72</v>
      </c>
      <c r="C282" s="37">
        <f>Rates!$B$13</f>
        <v>0.25</v>
      </c>
      <c r="D282" s="294">
        <f>C282</f>
        <v>0.25</v>
      </c>
      <c r="E282" s="74">
        <f>Rates!$J$13</f>
        <v>0</v>
      </c>
      <c r="F282" s="2">
        <f>E282</f>
        <v>0</v>
      </c>
      <c r="G282" s="48"/>
      <c r="H282" s="37">
        <f>Rates!$B$13</f>
        <v>0.25</v>
      </c>
      <c r="I282" s="294">
        <f>H282</f>
        <v>0.25</v>
      </c>
      <c r="J282" s="74">
        <f>Rates!$J$13</f>
        <v>0</v>
      </c>
      <c r="K282" s="2">
        <f>J282</f>
        <v>0</v>
      </c>
      <c r="L282" s="48"/>
      <c r="M282" s="37">
        <f>Rates!$B$13</f>
        <v>0.25</v>
      </c>
      <c r="N282" s="294">
        <f>M282</f>
        <v>0.25</v>
      </c>
      <c r="O282" s="74">
        <f>Rates!$J$13</f>
        <v>0</v>
      </c>
      <c r="P282" s="2">
        <f>O282</f>
        <v>0</v>
      </c>
      <c r="Q282" s="48"/>
      <c r="R282" s="37">
        <f>Rates!$B$13</f>
        <v>0.25</v>
      </c>
      <c r="S282" s="294">
        <f>R282</f>
        <v>0.25</v>
      </c>
      <c r="T282" s="74">
        <f>Rates!$J$13</f>
        <v>0</v>
      </c>
      <c r="U282" s="2">
        <f>T282</f>
        <v>0</v>
      </c>
      <c r="V282" s="48"/>
    </row>
    <row r="283" spans="1:22" x14ac:dyDescent="0.25">
      <c r="A283" s="99">
        <f t="shared" si="40"/>
        <v>25</v>
      </c>
      <c r="B283" s="48" t="s">
        <v>79</v>
      </c>
      <c r="C283" s="37">
        <f>Rates!$B$14</f>
        <v>-1.4</v>
      </c>
      <c r="D283" s="294">
        <f>C283</f>
        <v>-1.4</v>
      </c>
      <c r="E283" s="74">
        <f>Rates!$J$14</f>
        <v>-1.4</v>
      </c>
      <c r="F283" s="2">
        <f>E283</f>
        <v>-1.4</v>
      </c>
      <c r="G283" s="48"/>
      <c r="H283" s="37">
        <f>Rates!$B$14</f>
        <v>-1.4</v>
      </c>
      <c r="I283" s="294">
        <f>H283</f>
        <v>-1.4</v>
      </c>
      <c r="J283" s="74">
        <f>Rates!$J$14</f>
        <v>-1.4</v>
      </c>
      <c r="K283" s="2">
        <f>J283</f>
        <v>-1.4</v>
      </c>
      <c r="L283" s="48"/>
      <c r="M283" s="37">
        <f>Rates!$B$14</f>
        <v>-1.4</v>
      </c>
      <c r="N283" s="294">
        <f>M283</f>
        <v>-1.4</v>
      </c>
      <c r="O283" s="74">
        <f>Rates!$J$14</f>
        <v>-1.4</v>
      </c>
      <c r="P283" s="2">
        <f>O283</f>
        <v>-1.4</v>
      </c>
      <c r="Q283" s="48"/>
      <c r="R283" s="37">
        <f>Rates!$B$14</f>
        <v>-1.4</v>
      </c>
      <c r="S283" s="294">
        <f>R283</f>
        <v>-1.4</v>
      </c>
      <c r="T283" s="74">
        <f>Rates!$J$14</f>
        <v>-1.4</v>
      </c>
      <c r="U283" s="2">
        <f>T283</f>
        <v>-1.4</v>
      </c>
      <c r="V283" s="48"/>
    </row>
    <row r="284" spans="1:22" x14ac:dyDescent="0.25">
      <c r="A284" s="102">
        <f t="shared" si="40"/>
        <v>26</v>
      </c>
      <c r="B284" s="103" t="s">
        <v>23</v>
      </c>
      <c r="C284" s="86"/>
      <c r="D284" s="56">
        <f>SUM(D270:D283)</f>
        <v>26.795969640479356</v>
      </c>
      <c r="E284" s="70"/>
      <c r="F284" s="55">
        <f>SUM(F270:F283)</f>
        <v>25.785969640479355</v>
      </c>
      <c r="G284" s="87">
        <f>F284-D284</f>
        <v>-1.0100000000000016</v>
      </c>
      <c r="H284" s="86"/>
      <c r="I284" s="56">
        <f>SUM(I270:I283)</f>
        <v>26.795969640479356</v>
      </c>
      <c r="J284" s="70"/>
      <c r="K284" s="55">
        <f>SUM(K270:K283)</f>
        <v>25.785969640479355</v>
      </c>
      <c r="L284" s="87">
        <f>K284-I284</f>
        <v>-1.0100000000000016</v>
      </c>
      <c r="M284" s="86"/>
      <c r="N284" s="56">
        <f>SUM(N270:N283)</f>
        <v>26.995969640479355</v>
      </c>
      <c r="O284" s="70"/>
      <c r="P284" s="55">
        <f>SUM(P270:P283)</f>
        <v>25.785969640479355</v>
      </c>
      <c r="Q284" s="87">
        <f>P284-N284</f>
        <v>-1.2100000000000009</v>
      </c>
      <c r="R284" s="86"/>
      <c r="S284" s="56">
        <f>SUM(S270:S283)</f>
        <v>30.545969640479356</v>
      </c>
      <c r="T284" s="70"/>
      <c r="U284" s="55">
        <f>SUM(U270:U283)</f>
        <v>25.785969640479355</v>
      </c>
      <c r="V284" s="87">
        <f>U284-S284</f>
        <v>-4.7600000000000016</v>
      </c>
    </row>
    <row r="285" spans="1:22" x14ac:dyDescent="0.25">
      <c r="A285" s="104">
        <f t="shared" si="40"/>
        <v>27</v>
      </c>
      <c r="B285" s="105" t="s">
        <v>88</v>
      </c>
      <c r="C285" s="88"/>
      <c r="D285" s="80"/>
      <c r="E285" s="71"/>
      <c r="F285" s="57"/>
      <c r="G285" s="89">
        <f>G284/D284</f>
        <v>-3.7692235569421015E-2</v>
      </c>
      <c r="H285" s="88"/>
      <c r="I285" s="80"/>
      <c r="J285" s="71"/>
      <c r="K285" s="57"/>
      <c r="L285" s="89">
        <f>L284/I284</f>
        <v>-3.7692235569421015E-2</v>
      </c>
      <c r="M285" s="88"/>
      <c r="N285" s="80"/>
      <c r="O285" s="71"/>
      <c r="P285" s="57"/>
      <c r="Q285" s="89">
        <f>Q284/N284</f>
        <v>-4.4821505436339476E-2</v>
      </c>
      <c r="R285" s="88"/>
      <c r="S285" s="80"/>
      <c r="T285" s="71"/>
      <c r="U285" s="57"/>
      <c r="V285" s="89">
        <f>V284/S284</f>
        <v>-0.15583070552430836</v>
      </c>
    </row>
    <row r="286" spans="1:22" x14ac:dyDescent="0.25">
      <c r="A286" s="106">
        <f t="shared" si="40"/>
        <v>28</v>
      </c>
      <c r="B286" s="91" t="s">
        <v>26</v>
      </c>
      <c r="C286" s="90"/>
      <c r="D286" s="81"/>
      <c r="E286" s="72"/>
      <c r="F286" s="54"/>
      <c r="G286" s="91"/>
      <c r="H286" s="90"/>
      <c r="I286" s="81"/>
      <c r="J286" s="72"/>
      <c r="K286" s="54"/>
      <c r="L286" s="91"/>
      <c r="M286" s="90"/>
      <c r="N286" s="81"/>
      <c r="O286" s="72"/>
      <c r="P286" s="54"/>
      <c r="Q286" s="91"/>
      <c r="R286" s="90"/>
      <c r="S286" s="81"/>
      <c r="T286" s="72"/>
      <c r="U286" s="54"/>
      <c r="V286" s="91"/>
    </row>
    <row r="287" spans="1:22" x14ac:dyDescent="0.25">
      <c r="A287" s="99">
        <f t="shared" si="40"/>
        <v>29</v>
      </c>
      <c r="B287" s="48" t="s">
        <v>58</v>
      </c>
      <c r="C287" s="37">
        <f>Rates!$B$17</f>
        <v>7.0000000000000001E-3</v>
      </c>
      <c r="D287" s="32">
        <f>C287*D262</f>
        <v>3.6511999999999993</v>
      </c>
      <c r="E287" s="74">
        <f>Rates!$J$17</f>
        <v>6.8999999999999999E-3</v>
      </c>
      <c r="F287" s="2">
        <f>E287*F262</f>
        <v>3.5990399999999991</v>
      </c>
      <c r="G287" s="48"/>
      <c r="H287" s="37">
        <f>Rates!$B$17</f>
        <v>7.0000000000000001E-3</v>
      </c>
      <c r="I287" s="32">
        <f>H287*I262</f>
        <v>3.6511999999999993</v>
      </c>
      <c r="J287" s="74">
        <f>Rates!$J$17</f>
        <v>6.8999999999999999E-3</v>
      </c>
      <c r="K287" s="2">
        <f>J287*K262</f>
        <v>3.5990399999999991</v>
      </c>
      <c r="L287" s="48"/>
      <c r="M287" s="37">
        <f>Rates!$B$17</f>
        <v>7.0000000000000001E-3</v>
      </c>
      <c r="N287" s="32">
        <f>M287*N262</f>
        <v>3.6511999999999993</v>
      </c>
      <c r="O287" s="74">
        <f>Rates!$J$17</f>
        <v>6.8999999999999999E-3</v>
      </c>
      <c r="P287" s="2">
        <f>O287*P262</f>
        <v>3.5990399999999991</v>
      </c>
      <c r="Q287" s="48"/>
      <c r="R287" s="37">
        <f>Rates!$B$17</f>
        <v>7.0000000000000001E-3</v>
      </c>
      <c r="S287" s="32">
        <f>R287*S262</f>
        <v>3.6511999999999993</v>
      </c>
      <c r="T287" s="74">
        <f>Rates!$J$17</f>
        <v>6.8999999999999999E-3</v>
      </c>
      <c r="U287" s="2">
        <f>T287*U262</f>
        <v>3.5990399999999991</v>
      </c>
      <c r="V287" s="48"/>
    </row>
    <row r="288" spans="1:22" x14ac:dyDescent="0.25">
      <c r="A288" s="99">
        <f t="shared" si="40"/>
        <v>30</v>
      </c>
      <c r="B288" s="48" t="s">
        <v>59</v>
      </c>
      <c r="C288" s="37">
        <f>Rates!$B$18</f>
        <v>5.3E-3</v>
      </c>
      <c r="D288" s="32">
        <f>C288*D262</f>
        <v>2.7644799999999994</v>
      </c>
      <c r="E288" s="74">
        <f>Rates!$J$18</f>
        <v>5.3E-3</v>
      </c>
      <c r="F288" s="2">
        <f>E288*F262</f>
        <v>2.7644799999999994</v>
      </c>
      <c r="G288" s="48"/>
      <c r="H288" s="37">
        <f>Rates!$B$18</f>
        <v>5.3E-3</v>
      </c>
      <c r="I288" s="32">
        <f>H288*I262</f>
        <v>2.7644799999999994</v>
      </c>
      <c r="J288" s="74">
        <f>Rates!$J$18</f>
        <v>5.3E-3</v>
      </c>
      <c r="K288" s="2">
        <f>J288*K262</f>
        <v>2.7644799999999994</v>
      </c>
      <c r="L288" s="48"/>
      <c r="M288" s="37">
        <f>Rates!$B$18</f>
        <v>5.3E-3</v>
      </c>
      <c r="N288" s="32">
        <f>M288*N262</f>
        <v>2.7644799999999994</v>
      </c>
      <c r="O288" s="74">
        <f>Rates!$J$18</f>
        <v>5.3E-3</v>
      </c>
      <c r="P288" s="2">
        <f>O288*P262</f>
        <v>2.7644799999999994</v>
      </c>
      <c r="Q288" s="48"/>
      <c r="R288" s="37">
        <f>Rates!$B$18</f>
        <v>5.3E-3</v>
      </c>
      <c r="S288" s="32">
        <f>R288*S262</f>
        <v>2.7644799999999994</v>
      </c>
      <c r="T288" s="74">
        <f>Rates!$J$18</f>
        <v>5.3E-3</v>
      </c>
      <c r="U288" s="2">
        <f>T288*U262</f>
        <v>2.7644799999999994</v>
      </c>
      <c r="V288" s="48"/>
    </row>
    <row r="289" spans="1:22" x14ac:dyDescent="0.25">
      <c r="A289" s="102">
        <f t="shared" si="40"/>
        <v>31</v>
      </c>
      <c r="B289" s="103" t="s">
        <v>23</v>
      </c>
      <c r="C289" s="86"/>
      <c r="D289" s="56">
        <f>SUM(D287:D288)</f>
        <v>6.4156799999999983</v>
      </c>
      <c r="E289" s="70"/>
      <c r="F289" s="55">
        <f>SUM(F287:F288)</f>
        <v>6.3635199999999985</v>
      </c>
      <c r="G289" s="87">
        <f>F289-D289</f>
        <v>-5.2159999999999762E-2</v>
      </c>
      <c r="H289" s="86"/>
      <c r="I289" s="56">
        <f>SUM(I287:I288)</f>
        <v>6.4156799999999983</v>
      </c>
      <c r="J289" s="70"/>
      <c r="K289" s="55">
        <f>SUM(K287:K288)</f>
        <v>6.3635199999999985</v>
      </c>
      <c r="L289" s="87">
        <f>K289-I289</f>
        <v>-5.2159999999999762E-2</v>
      </c>
      <c r="M289" s="86"/>
      <c r="N289" s="56">
        <f>SUM(N287:N288)</f>
        <v>6.4156799999999983</v>
      </c>
      <c r="O289" s="70"/>
      <c r="P289" s="55">
        <f>SUM(P287:P288)</f>
        <v>6.3635199999999985</v>
      </c>
      <c r="Q289" s="87">
        <f>P289-N289</f>
        <v>-5.2159999999999762E-2</v>
      </c>
      <c r="R289" s="86"/>
      <c r="S289" s="56">
        <f>SUM(S287:S288)</f>
        <v>6.4156799999999983</v>
      </c>
      <c r="T289" s="70"/>
      <c r="U289" s="55">
        <f>SUM(U287:U288)</f>
        <v>6.3635199999999985</v>
      </c>
      <c r="V289" s="87">
        <f>U289-S289</f>
        <v>-5.2159999999999762E-2</v>
      </c>
    </row>
    <row r="290" spans="1:22" x14ac:dyDescent="0.25">
      <c r="A290" s="104">
        <f t="shared" si="40"/>
        <v>32</v>
      </c>
      <c r="B290" s="105" t="s">
        <v>88</v>
      </c>
      <c r="C290" s="88"/>
      <c r="D290" s="80"/>
      <c r="E290" s="71"/>
      <c r="F290" s="57"/>
      <c r="G290" s="89">
        <f>G289/D289</f>
        <v>-8.1300813008129726E-3</v>
      </c>
      <c r="H290" s="88"/>
      <c r="I290" s="80"/>
      <c r="J290" s="71"/>
      <c r="K290" s="57"/>
      <c r="L290" s="89">
        <f>L289/I289</f>
        <v>-8.1300813008129726E-3</v>
      </c>
      <c r="M290" s="88"/>
      <c r="N290" s="80"/>
      <c r="O290" s="71"/>
      <c r="P290" s="57"/>
      <c r="Q290" s="89">
        <f>Q289/N289</f>
        <v>-8.1300813008129726E-3</v>
      </c>
      <c r="R290" s="88"/>
      <c r="S290" s="80"/>
      <c r="T290" s="71"/>
      <c r="U290" s="57"/>
      <c r="V290" s="89">
        <f>V289/S289</f>
        <v>-8.1300813008129726E-3</v>
      </c>
    </row>
    <row r="291" spans="1:22" x14ac:dyDescent="0.25">
      <c r="A291" s="106">
        <f t="shared" si="40"/>
        <v>33</v>
      </c>
      <c r="B291" s="91" t="s">
        <v>27</v>
      </c>
      <c r="C291" s="90"/>
      <c r="D291" s="81"/>
      <c r="E291" s="72"/>
      <c r="F291" s="54"/>
      <c r="G291" s="91"/>
      <c r="H291" s="90"/>
      <c r="I291" s="81"/>
      <c r="J291" s="72"/>
      <c r="K291" s="54"/>
      <c r="L291" s="91"/>
      <c r="M291" s="90"/>
      <c r="N291" s="81"/>
      <c r="O291" s="72"/>
      <c r="P291" s="54"/>
      <c r="Q291" s="91"/>
      <c r="R291" s="90"/>
      <c r="S291" s="81"/>
      <c r="T291" s="72"/>
      <c r="U291" s="54"/>
      <c r="V291" s="91"/>
    </row>
    <row r="292" spans="1:22" x14ac:dyDescent="0.25">
      <c r="A292" s="99">
        <f t="shared" si="40"/>
        <v>34</v>
      </c>
      <c r="B292" s="48" t="s">
        <v>179</v>
      </c>
      <c r="C292" s="37">
        <f>WMSR+OESP+RRRP</f>
        <v>6.0000000000000001E-3</v>
      </c>
      <c r="D292" s="32">
        <f>C292*D262</f>
        <v>3.1295999999999995</v>
      </c>
      <c r="E292" s="74">
        <f>WMSR+OESP+RRRP</f>
        <v>6.0000000000000001E-3</v>
      </c>
      <c r="F292" s="2">
        <f>E292*F262</f>
        <v>3.1295999999999995</v>
      </c>
      <c r="G292" s="48"/>
      <c r="H292" s="37">
        <f>WMSR+OESP+RRRP</f>
        <v>6.0000000000000001E-3</v>
      </c>
      <c r="I292" s="32">
        <f>H292*I262</f>
        <v>3.1295999999999995</v>
      </c>
      <c r="J292" s="74">
        <f>WMSR+OESP+RRRP</f>
        <v>6.0000000000000001E-3</v>
      </c>
      <c r="K292" s="2">
        <f>J292*K262</f>
        <v>3.1295999999999995</v>
      </c>
      <c r="L292" s="48"/>
      <c r="M292" s="37">
        <f>WMSR+OESP+RRRP</f>
        <v>6.0000000000000001E-3</v>
      </c>
      <c r="N292" s="32">
        <f>M292*N262</f>
        <v>3.1295999999999995</v>
      </c>
      <c r="O292" s="74">
        <f>WMSR+OESP+RRRP</f>
        <v>6.0000000000000001E-3</v>
      </c>
      <c r="P292" s="2">
        <f>O292*P262</f>
        <v>3.1295999999999995</v>
      </c>
      <c r="Q292" s="48"/>
      <c r="R292" s="37">
        <f>WMSR+OESP+RRRP</f>
        <v>6.0000000000000001E-3</v>
      </c>
      <c r="S292" s="32">
        <f>R292*S262</f>
        <v>3.1295999999999995</v>
      </c>
      <c r="T292" s="74">
        <f>WMSR+OESP+RRRP</f>
        <v>6.0000000000000001E-3</v>
      </c>
      <c r="U292" s="2">
        <f>T292*U262</f>
        <v>3.1295999999999995</v>
      </c>
      <c r="V292" s="48"/>
    </row>
    <row r="293" spans="1:22" x14ac:dyDescent="0.25">
      <c r="A293" s="99">
        <f t="shared" si="40"/>
        <v>35</v>
      </c>
      <c r="B293" s="48" t="s">
        <v>57</v>
      </c>
      <c r="C293" s="37">
        <f>SSS</f>
        <v>0.25</v>
      </c>
      <c r="D293" s="32">
        <f>C293</f>
        <v>0.25</v>
      </c>
      <c r="E293" s="74">
        <f>SSS</f>
        <v>0.25</v>
      </c>
      <c r="F293" s="2">
        <f>E293</f>
        <v>0.25</v>
      </c>
      <c r="G293" s="48"/>
      <c r="H293" s="37">
        <f>SSS</f>
        <v>0.25</v>
      </c>
      <c r="I293" s="32">
        <f>H293</f>
        <v>0.25</v>
      </c>
      <c r="J293" s="74">
        <f>SSS</f>
        <v>0.25</v>
      </c>
      <c r="K293" s="2">
        <f>J293</f>
        <v>0.25</v>
      </c>
      <c r="L293" s="48"/>
      <c r="M293" s="37">
        <f>SSS</f>
        <v>0.25</v>
      </c>
      <c r="N293" s="32">
        <f>M293</f>
        <v>0.25</v>
      </c>
      <c r="O293" s="74">
        <f>SSS</f>
        <v>0.25</v>
      </c>
      <c r="P293" s="2">
        <f>O293</f>
        <v>0.25</v>
      </c>
      <c r="Q293" s="48"/>
      <c r="R293" s="37">
        <f>SSS</f>
        <v>0.25</v>
      </c>
      <c r="S293" s="32">
        <f>R293</f>
        <v>0.25</v>
      </c>
      <c r="T293" s="74">
        <f>SSS</f>
        <v>0.25</v>
      </c>
      <c r="U293" s="2">
        <f>T293</f>
        <v>0.25</v>
      </c>
      <c r="V293" s="48"/>
    </row>
    <row r="294" spans="1:22" x14ac:dyDescent="0.25">
      <c r="A294" s="99">
        <f t="shared" si="40"/>
        <v>36</v>
      </c>
      <c r="B294" s="48" t="s">
        <v>9</v>
      </c>
      <c r="C294" s="37">
        <v>0</v>
      </c>
      <c r="D294" s="32">
        <f>C294*D259</f>
        <v>0</v>
      </c>
      <c r="E294" s="74">
        <v>0</v>
      </c>
      <c r="F294" s="2">
        <f>E294*F259</f>
        <v>0</v>
      </c>
      <c r="G294" s="48"/>
      <c r="H294" s="37">
        <v>0</v>
      </c>
      <c r="I294" s="32">
        <f>H294*I259</f>
        <v>0</v>
      </c>
      <c r="J294" s="74">
        <v>0</v>
      </c>
      <c r="K294" s="2">
        <f>J294*K259</f>
        <v>0</v>
      </c>
      <c r="L294" s="48"/>
      <c r="M294" s="37">
        <v>0</v>
      </c>
      <c r="N294" s="32">
        <f>M294*N259</f>
        <v>0</v>
      </c>
      <c r="O294" s="74">
        <v>0</v>
      </c>
      <c r="P294" s="2">
        <f>O294*P259</f>
        <v>0</v>
      </c>
      <c r="Q294" s="48"/>
      <c r="R294" s="37">
        <v>0</v>
      </c>
      <c r="S294" s="32">
        <f>R294*S259</f>
        <v>0</v>
      </c>
      <c r="T294" s="74">
        <v>0</v>
      </c>
      <c r="U294" s="2">
        <f>T294*U259</f>
        <v>0</v>
      </c>
      <c r="V294" s="48"/>
    </row>
    <row r="295" spans="1:22" x14ac:dyDescent="0.25">
      <c r="A295" s="99">
        <f t="shared" si="40"/>
        <v>37</v>
      </c>
      <c r="B295" s="48" t="s">
        <v>28</v>
      </c>
      <c r="C295" s="49">
        <v>0</v>
      </c>
      <c r="D295" s="32"/>
      <c r="E295" s="66">
        <v>0</v>
      </c>
      <c r="F295" s="2"/>
      <c r="G295" s="48"/>
      <c r="H295" s="49">
        <v>0</v>
      </c>
      <c r="I295" s="32"/>
      <c r="J295" s="66">
        <v>0</v>
      </c>
      <c r="K295" s="2"/>
      <c r="L295" s="48"/>
      <c r="M295" s="49">
        <v>0</v>
      </c>
      <c r="N295" s="32"/>
      <c r="O295" s="66">
        <v>0</v>
      </c>
      <c r="P295" s="2"/>
      <c r="Q295" s="48"/>
      <c r="R295" s="49">
        <v>0</v>
      </c>
      <c r="S295" s="32"/>
      <c r="T295" s="66">
        <v>0</v>
      </c>
      <c r="U295" s="2"/>
      <c r="V295" s="48"/>
    </row>
    <row r="296" spans="1:22" x14ac:dyDescent="0.25">
      <c r="A296" s="102">
        <f t="shared" si="40"/>
        <v>38</v>
      </c>
      <c r="B296" s="103" t="s">
        <v>10</v>
      </c>
      <c r="C296" s="86"/>
      <c r="D296" s="56">
        <f>SUM(D292:D295)</f>
        <v>3.3795999999999995</v>
      </c>
      <c r="E296" s="70"/>
      <c r="F296" s="55">
        <f>SUM(F292:F295)</f>
        <v>3.3795999999999995</v>
      </c>
      <c r="G296" s="87">
        <f>F296-D296</f>
        <v>0</v>
      </c>
      <c r="H296" s="86"/>
      <c r="I296" s="56">
        <f>SUM(I292:I295)</f>
        <v>3.3795999999999995</v>
      </c>
      <c r="J296" s="70"/>
      <c r="K296" s="55">
        <f>SUM(K292:K295)</f>
        <v>3.3795999999999995</v>
      </c>
      <c r="L296" s="87">
        <f>K296-I296</f>
        <v>0</v>
      </c>
      <c r="M296" s="86"/>
      <c r="N296" s="56">
        <f>SUM(N292:N295)</f>
        <v>3.3795999999999995</v>
      </c>
      <c r="O296" s="70"/>
      <c r="P296" s="55">
        <f>SUM(P292:P295)</f>
        <v>3.3795999999999995</v>
      </c>
      <c r="Q296" s="87">
        <f>P296-N296</f>
        <v>0</v>
      </c>
      <c r="R296" s="86"/>
      <c r="S296" s="56">
        <f>SUM(S292:S295)</f>
        <v>3.3795999999999995</v>
      </c>
      <c r="T296" s="70"/>
      <c r="U296" s="55">
        <f>SUM(U292:U295)</f>
        <v>3.3795999999999995</v>
      </c>
      <c r="V296" s="87">
        <f>U296-S296</f>
        <v>0</v>
      </c>
    </row>
    <row r="297" spans="1:22" x14ac:dyDescent="0.25">
      <c r="A297" s="104">
        <f t="shared" si="40"/>
        <v>39</v>
      </c>
      <c r="B297" s="105" t="s">
        <v>88</v>
      </c>
      <c r="C297" s="88"/>
      <c r="D297" s="80"/>
      <c r="E297" s="71"/>
      <c r="F297" s="57"/>
      <c r="G297" s="89">
        <f>G296/D296</f>
        <v>0</v>
      </c>
      <c r="H297" s="88"/>
      <c r="I297" s="80"/>
      <c r="J297" s="71"/>
      <c r="K297" s="57"/>
      <c r="L297" s="89">
        <f>L296/I296</f>
        <v>0</v>
      </c>
      <c r="M297" s="88"/>
      <c r="N297" s="80"/>
      <c r="O297" s="71"/>
      <c r="P297" s="57"/>
      <c r="Q297" s="89">
        <f>Q296/N296</f>
        <v>0</v>
      </c>
      <c r="R297" s="88"/>
      <c r="S297" s="80"/>
      <c r="T297" s="71"/>
      <c r="U297" s="57"/>
      <c r="V297" s="89">
        <f>V296/S296</f>
        <v>0</v>
      </c>
    </row>
    <row r="298" spans="1:22" x14ac:dyDescent="0.25">
      <c r="A298" s="124">
        <f t="shared" si="40"/>
        <v>40</v>
      </c>
      <c r="B298" s="125" t="s">
        <v>98</v>
      </c>
      <c r="C298" s="337"/>
      <c r="D298" s="127">
        <f>D267+D284+D289+D296</f>
        <v>92.284991318242334</v>
      </c>
      <c r="E298" s="338"/>
      <c r="F298" s="53">
        <f>F267+F284+F289+F296</f>
        <v>91.222831318242328</v>
      </c>
      <c r="G298" s="345">
        <f>F298-D298</f>
        <v>-1.0621600000000058</v>
      </c>
      <c r="H298" s="337"/>
      <c r="I298" s="127">
        <f>I267+I284+I289+I296</f>
        <v>92.284991318242334</v>
      </c>
      <c r="J298" s="338"/>
      <c r="K298" s="53">
        <f>K267+K284+K289+K296</f>
        <v>91.222831318242328</v>
      </c>
      <c r="L298" s="345">
        <f>K298-I298</f>
        <v>-1.0621600000000058</v>
      </c>
      <c r="M298" s="337"/>
      <c r="N298" s="127">
        <f>N267+N284+N289+N296</f>
        <v>92.484991318242336</v>
      </c>
      <c r="O298" s="338"/>
      <c r="P298" s="53">
        <f>P267+P284+P289+P296</f>
        <v>91.222831318242328</v>
      </c>
      <c r="Q298" s="345">
        <f>P298-N298</f>
        <v>-1.2621600000000086</v>
      </c>
      <c r="R298" s="337"/>
      <c r="S298" s="127">
        <f>S267+S284+S289+S296</f>
        <v>96.034991318242334</v>
      </c>
      <c r="T298" s="338"/>
      <c r="U298" s="53">
        <f>U267+U284+U289+U296</f>
        <v>91.222831318242328</v>
      </c>
      <c r="V298" s="345">
        <f>U298-S298</f>
        <v>-4.8121600000000058</v>
      </c>
    </row>
    <row r="299" spans="1:22" x14ac:dyDescent="0.25">
      <c r="A299" s="339">
        <f>A298+1</f>
        <v>41</v>
      </c>
      <c r="B299" s="340" t="s">
        <v>88</v>
      </c>
      <c r="C299" s="341"/>
      <c r="D299" s="342"/>
      <c r="E299" s="343"/>
      <c r="F299" s="344"/>
      <c r="G299" s="346">
        <f>G298/D298</f>
        <v>-1.1509563850281736E-2</v>
      </c>
      <c r="H299" s="341"/>
      <c r="I299" s="342"/>
      <c r="J299" s="343"/>
      <c r="K299" s="344"/>
      <c r="L299" s="346">
        <f>L298/I298</f>
        <v>-1.1509563850281736E-2</v>
      </c>
      <c r="M299" s="341"/>
      <c r="N299" s="342"/>
      <c r="O299" s="343"/>
      <c r="P299" s="344"/>
      <c r="Q299" s="346">
        <f>Q298/N298</f>
        <v>-1.3647187311256762E-2</v>
      </c>
      <c r="R299" s="341"/>
      <c r="S299" s="342"/>
      <c r="T299" s="343"/>
      <c r="U299" s="344"/>
      <c r="V299" s="346">
        <f>V298/S298</f>
        <v>-5.0108402509803855E-2</v>
      </c>
    </row>
    <row r="300" spans="1:22" x14ac:dyDescent="0.25">
      <c r="A300" s="108">
        <f>A299+1</f>
        <v>42</v>
      </c>
      <c r="B300" s="94" t="s">
        <v>11</v>
      </c>
      <c r="C300" s="50"/>
      <c r="D300" s="33">
        <f>D298*0.13</f>
        <v>11.997048871371504</v>
      </c>
      <c r="E300" s="76"/>
      <c r="F300" s="59">
        <f>F298*0.13</f>
        <v>11.858968071371503</v>
      </c>
      <c r="G300" s="94"/>
      <c r="H300" s="50"/>
      <c r="I300" s="33">
        <f>I298*0.13</f>
        <v>11.997048871371504</v>
      </c>
      <c r="J300" s="76"/>
      <c r="K300" s="59">
        <f>K298*0.13</f>
        <v>11.858968071371503</v>
      </c>
      <c r="L300" s="94"/>
      <c r="M300" s="50"/>
      <c r="N300" s="33">
        <f>N298*0.13</f>
        <v>12.023048871371504</v>
      </c>
      <c r="O300" s="76"/>
      <c r="P300" s="59">
        <f>P298*0.13</f>
        <v>11.858968071371503</v>
      </c>
      <c r="Q300" s="94"/>
      <c r="R300" s="50"/>
      <c r="S300" s="33">
        <f>S298*0.13</f>
        <v>12.484548871371503</v>
      </c>
      <c r="T300" s="76"/>
      <c r="U300" s="59">
        <f>U298*0.13</f>
        <v>11.858968071371503</v>
      </c>
      <c r="V300" s="94"/>
    </row>
    <row r="301" spans="1:22" x14ac:dyDescent="0.25">
      <c r="A301" s="109">
        <f>A300+1</f>
        <v>43</v>
      </c>
      <c r="B301" s="110" t="s">
        <v>13</v>
      </c>
      <c r="C301" s="95"/>
      <c r="D301" s="64">
        <f>SUM(D298:D300)</f>
        <v>104.28204018961384</v>
      </c>
      <c r="E301" s="78"/>
      <c r="F301" s="63">
        <f>SUM(F298:F300)</f>
        <v>103.08179938961383</v>
      </c>
      <c r="G301" s="96">
        <f>F301-D301</f>
        <v>-1.2002408000000031</v>
      </c>
      <c r="H301" s="95"/>
      <c r="I301" s="64">
        <f>SUM(I298:I300)</f>
        <v>104.28204018961384</v>
      </c>
      <c r="J301" s="78"/>
      <c r="K301" s="63">
        <f>SUM(K298:K300)</f>
        <v>103.08179938961383</v>
      </c>
      <c r="L301" s="96">
        <f>K301-I301</f>
        <v>-1.2002408000000031</v>
      </c>
      <c r="M301" s="95"/>
      <c r="N301" s="64">
        <f>SUM(N298:N300)</f>
        <v>104.50804018961384</v>
      </c>
      <c r="O301" s="78"/>
      <c r="P301" s="63">
        <f>SUM(P298:P300)</f>
        <v>103.08179938961383</v>
      </c>
      <c r="Q301" s="96">
        <f>P301-N301</f>
        <v>-1.4262408000000022</v>
      </c>
      <c r="R301" s="95"/>
      <c r="S301" s="64">
        <f>SUM(S298:S300)</f>
        <v>108.51954018961383</v>
      </c>
      <c r="T301" s="78"/>
      <c r="U301" s="63">
        <f>SUM(U298:U300)</f>
        <v>103.08179938961383</v>
      </c>
      <c r="V301" s="96">
        <f>U301-S301</f>
        <v>-5.4377408000000003</v>
      </c>
    </row>
    <row r="302" spans="1:22" x14ac:dyDescent="0.25">
      <c r="A302" s="111">
        <f t="shared" si="40"/>
        <v>44</v>
      </c>
      <c r="B302" s="112" t="s">
        <v>88</v>
      </c>
      <c r="C302" s="97"/>
      <c r="D302" s="83"/>
      <c r="E302" s="79"/>
      <c r="F302" s="65"/>
      <c r="G302" s="98">
        <f>G301/D301</f>
        <v>-1.1509563850281703E-2</v>
      </c>
      <c r="H302" s="97"/>
      <c r="I302" s="83"/>
      <c r="J302" s="79"/>
      <c r="K302" s="65"/>
      <c r="L302" s="98">
        <f>L301/I301</f>
        <v>-1.1509563850281703E-2</v>
      </c>
      <c r="M302" s="97"/>
      <c r="N302" s="83"/>
      <c r="O302" s="79"/>
      <c r="P302" s="65"/>
      <c r="Q302" s="98">
        <f>Q301/N301</f>
        <v>-1.364718731125669E-2</v>
      </c>
      <c r="R302" s="97"/>
      <c r="S302" s="83"/>
      <c r="T302" s="79"/>
      <c r="U302" s="65"/>
      <c r="V302" s="98">
        <f>V301/S301</f>
        <v>-5.01084025098038E-2</v>
      </c>
    </row>
    <row r="303" spans="1:22" x14ac:dyDescent="0.25">
      <c r="A303" s="151">
        <f t="shared" si="40"/>
        <v>45</v>
      </c>
      <c r="B303" s="152" t="s">
        <v>14</v>
      </c>
      <c r="C303" s="153"/>
      <c r="D303" s="154"/>
      <c r="E303" s="155"/>
      <c r="F303" s="156"/>
      <c r="G303" s="152"/>
      <c r="H303" s="153"/>
      <c r="I303" s="154"/>
      <c r="J303" s="155"/>
      <c r="K303" s="156"/>
      <c r="L303" s="152"/>
      <c r="M303" s="153"/>
      <c r="N303" s="154"/>
      <c r="O303" s="155"/>
      <c r="P303" s="156"/>
      <c r="Q303" s="152"/>
      <c r="R303" s="153"/>
      <c r="S303" s="154"/>
      <c r="T303" s="155"/>
      <c r="U303" s="156"/>
      <c r="V303" s="152"/>
    </row>
    <row r="304" spans="1:22" x14ac:dyDescent="0.25">
      <c r="A304" s="108">
        <f t="shared" si="40"/>
        <v>46</v>
      </c>
      <c r="B304" s="94" t="s">
        <v>97</v>
      </c>
      <c r="C304" s="162">
        <v>0</v>
      </c>
      <c r="D304" s="33">
        <f>C304*D259</f>
        <v>0</v>
      </c>
      <c r="E304" s="163">
        <v>0</v>
      </c>
      <c r="F304" s="59">
        <f>E304*F259</f>
        <v>0</v>
      </c>
      <c r="G304" s="94"/>
      <c r="H304" s="162">
        <v>0</v>
      </c>
      <c r="I304" s="33">
        <f>H304*I259</f>
        <v>0</v>
      </c>
      <c r="J304" s="163">
        <v>0</v>
      </c>
      <c r="K304" s="59">
        <f>J304*K259</f>
        <v>0</v>
      </c>
      <c r="L304" s="94"/>
      <c r="M304" s="162">
        <f>Rates!B261</f>
        <v>0</v>
      </c>
      <c r="N304" s="33">
        <f>M304*N259</f>
        <v>0</v>
      </c>
      <c r="O304" s="163">
        <v>0</v>
      </c>
      <c r="P304" s="59">
        <f>O304*P259</f>
        <v>0</v>
      </c>
      <c r="Q304" s="94"/>
      <c r="R304" s="162">
        <f>Rates!$B$25</f>
        <v>3.0999999999999999E-3</v>
      </c>
      <c r="S304" s="33">
        <f>R304*S259</f>
        <v>1.55</v>
      </c>
      <c r="T304" s="163">
        <v>0</v>
      </c>
      <c r="U304" s="59">
        <f>T304*U259</f>
        <v>0</v>
      </c>
      <c r="V304" s="94"/>
    </row>
    <row r="305" spans="1:22" x14ac:dyDescent="0.25">
      <c r="A305" s="108">
        <f t="shared" si="40"/>
        <v>47</v>
      </c>
      <c r="B305" s="94" t="s">
        <v>164</v>
      </c>
      <c r="C305" s="162">
        <v>0</v>
      </c>
      <c r="D305" s="33">
        <f>C305*D260</f>
        <v>0</v>
      </c>
      <c r="E305" s="163">
        <v>0</v>
      </c>
      <c r="F305" s="59">
        <f>E305*F260</f>
        <v>0</v>
      </c>
      <c r="G305" s="94"/>
      <c r="H305" s="162">
        <v>0</v>
      </c>
      <c r="I305" s="33">
        <f>H305*I260</f>
        <v>0</v>
      </c>
      <c r="J305" s="163">
        <v>0</v>
      </c>
      <c r="K305" s="59">
        <f>J305*K260</f>
        <v>0</v>
      </c>
      <c r="L305" s="94"/>
      <c r="M305" s="162">
        <f>Rates!B262</f>
        <v>0</v>
      </c>
      <c r="N305" s="33">
        <f>M305*N260</f>
        <v>0</v>
      </c>
      <c r="O305" s="163">
        <v>0</v>
      </c>
      <c r="P305" s="59">
        <f>O305*P260</f>
        <v>0</v>
      </c>
      <c r="Q305" s="94"/>
      <c r="R305" s="162">
        <f>Rates!$B$26</f>
        <v>-2.9999999999999997E-4</v>
      </c>
      <c r="S305" s="33">
        <f>R305*S259</f>
        <v>-0.15</v>
      </c>
      <c r="T305" s="163">
        <v>0</v>
      </c>
      <c r="U305" s="59">
        <f>T305*U259</f>
        <v>0</v>
      </c>
      <c r="V305" s="94"/>
    </row>
    <row r="306" spans="1:22" x14ac:dyDescent="0.25">
      <c r="A306" s="108">
        <f t="shared" si="40"/>
        <v>48</v>
      </c>
      <c r="B306" s="48" t="s">
        <v>96</v>
      </c>
      <c r="C306" s="37">
        <f>Rates!$B$15</f>
        <v>3.3999999999999998E-3</v>
      </c>
      <c r="D306" s="32">
        <f>C306*D259</f>
        <v>1.7</v>
      </c>
      <c r="E306" s="163">
        <f>Rates!$J$15</f>
        <v>0</v>
      </c>
      <c r="F306" s="2">
        <f>E306*F259</f>
        <v>0</v>
      </c>
      <c r="G306" s="48"/>
      <c r="H306" s="37">
        <f>Rates!$B$15</f>
        <v>3.3999999999999998E-3</v>
      </c>
      <c r="I306" s="32">
        <f>H306*I259</f>
        <v>1.7</v>
      </c>
      <c r="J306" s="163">
        <f>Rates!$J$15</f>
        <v>0</v>
      </c>
      <c r="K306" s="2">
        <f>J306*K259</f>
        <v>0</v>
      </c>
      <c r="L306" s="48"/>
      <c r="M306" s="37">
        <f>Rates!$B$15</f>
        <v>3.3999999999999998E-3</v>
      </c>
      <c r="N306" s="32">
        <f>M306*N259</f>
        <v>1.7</v>
      </c>
      <c r="O306" s="163">
        <f>Rates!$J$15</f>
        <v>0</v>
      </c>
      <c r="P306" s="2">
        <f>O306*P259</f>
        <v>0</v>
      </c>
      <c r="Q306" s="48"/>
      <c r="R306" s="37">
        <f>Rates!$B$15</f>
        <v>3.3999999999999998E-3</v>
      </c>
      <c r="S306" s="32">
        <f>R306*S259</f>
        <v>1.7</v>
      </c>
      <c r="T306" s="163">
        <f>Rates!$J$15</f>
        <v>0</v>
      </c>
      <c r="U306" s="2">
        <f>T306*U259</f>
        <v>0</v>
      </c>
      <c r="V306" s="48"/>
    </row>
    <row r="307" spans="1:22" x14ac:dyDescent="0.25">
      <c r="A307" s="289">
        <f t="shared" si="40"/>
        <v>49</v>
      </c>
      <c r="B307" s="85" t="s">
        <v>144</v>
      </c>
      <c r="C307" s="290">
        <f>Rates!$B$16</f>
        <v>0</v>
      </c>
      <c r="D307" s="39">
        <f>C307*D260</f>
        <v>0</v>
      </c>
      <c r="E307" s="163">
        <f>Rates!$J$16</f>
        <v>-1.2999999999999999E-3</v>
      </c>
      <c r="F307" s="2">
        <f>E307*F259</f>
        <v>-0.65</v>
      </c>
      <c r="G307" s="85"/>
      <c r="H307" s="290">
        <f>Rates!$B$16</f>
        <v>0</v>
      </c>
      <c r="I307" s="39">
        <f>H307*I260</f>
        <v>0</v>
      </c>
      <c r="J307" s="163">
        <f>Rates!$J$16</f>
        <v>-1.2999999999999999E-3</v>
      </c>
      <c r="K307" s="2">
        <f>J307*K259</f>
        <v>-0.65</v>
      </c>
      <c r="L307" s="85"/>
      <c r="M307" s="290">
        <f>Rates!$B$16</f>
        <v>0</v>
      </c>
      <c r="N307" s="39">
        <f>M307*N260</f>
        <v>0</v>
      </c>
      <c r="O307" s="163">
        <f>Rates!$J$16</f>
        <v>-1.2999999999999999E-3</v>
      </c>
      <c r="P307" s="2">
        <f>O307*P259</f>
        <v>-0.65</v>
      </c>
      <c r="Q307" s="85"/>
      <c r="R307" s="290">
        <f>Rates!$B$16</f>
        <v>0</v>
      </c>
      <c r="S307" s="39">
        <f>R307*S260</f>
        <v>0</v>
      </c>
      <c r="T307" s="163">
        <f>Rates!$J$16</f>
        <v>-1.2999999999999999E-3</v>
      </c>
      <c r="U307" s="2">
        <f>T307*U259</f>
        <v>-0.65</v>
      </c>
      <c r="V307" s="85"/>
    </row>
    <row r="308" spans="1:22" x14ac:dyDescent="0.25">
      <c r="A308" s="347">
        <f t="shared" si="40"/>
        <v>50</v>
      </c>
      <c r="B308" s="348" t="s">
        <v>15</v>
      </c>
      <c r="C308" s="371"/>
      <c r="D308" s="350">
        <f>D298+SUM(D304:D307)</f>
        <v>93.984991318242336</v>
      </c>
      <c r="E308" s="372"/>
      <c r="F308" s="352">
        <f>F298+SUM(F304:F307)</f>
        <v>90.572831318242322</v>
      </c>
      <c r="G308" s="363">
        <f>F308-D308</f>
        <v>-3.4121600000000143</v>
      </c>
      <c r="H308" s="371"/>
      <c r="I308" s="350">
        <f>I298+SUM(I304:I307)</f>
        <v>93.984991318242336</v>
      </c>
      <c r="J308" s="372"/>
      <c r="K308" s="352">
        <f>K298+SUM(K304:K307)</f>
        <v>90.572831318242322</v>
      </c>
      <c r="L308" s="363">
        <f>K308-I308</f>
        <v>-3.4121600000000143</v>
      </c>
      <c r="M308" s="371"/>
      <c r="N308" s="350">
        <f>N298+SUM(N304:N307)</f>
        <v>94.184991318242339</v>
      </c>
      <c r="O308" s="372"/>
      <c r="P308" s="352">
        <f>P298+SUM(P304:P307)</f>
        <v>90.572831318242322</v>
      </c>
      <c r="Q308" s="363">
        <f>P308-N308</f>
        <v>-3.6121600000000171</v>
      </c>
      <c r="R308" s="371"/>
      <c r="S308" s="350">
        <f>S298+SUM(S304:S307)</f>
        <v>99.134991318242328</v>
      </c>
      <c r="T308" s="372"/>
      <c r="U308" s="352">
        <f>U298+SUM(U304:U307)</f>
        <v>90.572831318242322</v>
      </c>
      <c r="V308" s="363">
        <f>U308-S308</f>
        <v>-8.5621600000000058</v>
      </c>
    </row>
    <row r="309" spans="1:22" x14ac:dyDescent="0.25">
      <c r="A309" s="339">
        <f>A308+1</f>
        <v>51</v>
      </c>
      <c r="B309" s="340" t="s">
        <v>88</v>
      </c>
      <c r="C309" s="341"/>
      <c r="D309" s="342"/>
      <c r="E309" s="343"/>
      <c r="F309" s="344"/>
      <c r="G309" s="346">
        <f>G308/D308</f>
        <v>-3.6305371231520445E-2</v>
      </c>
      <c r="H309" s="341"/>
      <c r="I309" s="342"/>
      <c r="J309" s="343"/>
      <c r="K309" s="344"/>
      <c r="L309" s="346">
        <f>L308/I308</f>
        <v>-3.6305371231520445E-2</v>
      </c>
      <c r="M309" s="341"/>
      <c r="N309" s="342"/>
      <c r="O309" s="343"/>
      <c r="P309" s="344"/>
      <c r="Q309" s="346">
        <f>Q308/N308</f>
        <v>-3.8351758060845002E-2</v>
      </c>
      <c r="R309" s="341"/>
      <c r="S309" s="342"/>
      <c r="T309" s="343"/>
      <c r="U309" s="344"/>
      <c r="V309" s="346">
        <f>V308/S308</f>
        <v>-8.63686967249922E-2</v>
      </c>
    </row>
    <row r="310" spans="1:22" x14ac:dyDescent="0.25">
      <c r="A310" s="108">
        <f>A309+1</f>
        <v>52</v>
      </c>
      <c r="B310" s="94" t="s">
        <v>11</v>
      </c>
      <c r="C310" s="50"/>
      <c r="D310" s="33">
        <f>D308*0.13</f>
        <v>12.218048871371504</v>
      </c>
      <c r="E310" s="76"/>
      <c r="F310" s="59">
        <f>F308*0.13</f>
        <v>11.774468071371503</v>
      </c>
      <c r="G310" s="94"/>
      <c r="H310" s="50"/>
      <c r="I310" s="33">
        <f>I308*0.13</f>
        <v>12.218048871371504</v>
      </c>
      <c r="J310" s="76"/>
      <c r="K310" s="59">
        <f>K308*0.13</f>
        <v>11.774468071371503</v>
      </c>
      <c r="L310" s="94"/>
      <c r="M310" s="50"/>
      <c r="N310" s="33">
        <f>N308*0.13</f>
        <v>12.244048871371504</v>
      </c>
      <c r="O310" s="76"/>
      <c r="P310" s="59">
        <f>P308*0.13</f>
        <v>11.774468071371503</v>
      </c>
      <c r="Q310" s="94"/>
      <c r="R310" s="50"/>
      <c r="S310" s="33">
        <f>S308*0.13</f>
        <v>12.887548871371504</v>
      </c>
      <c r="T310" s="76"/>
      <c r="U310" s="59">
        <f>U308*0.13</f>
        <v>11.774468071371503</v>
      </c>
      <c r="V310" s="94"/>
    </row>
    <row r="311" spans="1:22" x14ac:dyDescent="0.25">
      <c r="A311" s="137">
        <f>A310+1</f>
        <v>53</v>
      </c>
      <c r="B311" s="138" t="s">
        <v>13</v>
      </c>
      <c r="C311" s="139"/>
      <c r="D311" s="140">
        <f>SUM(D308:D310)</f>
        <v>106.20304018961384</v>
      </c>
      <c r="E311" s="141"/>
      <c r="F311" s="142">
        <f>SUM(F308:F310)</f>
        <v>102.34729938961382</v>
      </c>
      <c r="G311" s="143">
        <f>F311-D311</f>
        <v>-3.8557408000000208</v>
      </c>
      <c r="H311" s="139"/>
      <c r="I311" s="140">
        <f>SUM(I308:I310)</f>
        <v>106.20304018961384</v>
      </c>
      <c r="J311" s="141"/>
      <c r="K311" s="142">
        <f>SUM(K308:K310)</f>
        <v>102.34729938961382</v>
      </c>
      <c r="L311" s="143">
        <f>K311-I311</f>
        <v>-3.8557408000000208</v>
      </c>
      <c r="M311" s="139"/>
      <c r="N311" s="140">
        <f>SUM(N308:N310)</f>
        <v>106.42904018961384</v>
      </c>
      <c r="O311" s="141"/>
      <c r="P311" s="142">
        <f>SUM(P308:P310)</f>
        <v>102.34729938961382</v>
      </c>
      <c r="Q311" s="143">
        <f>P311-N311</f>
        <v>-4.0817408000000199</v>
      </c>
      <c r="R311" s="139"/>
      <c r="S311" s="140">
        <f>SUM(S308:S310)</f>
        <v>112.02254018961384</v>
      </c>
      <c r="T311" s="141"/>
      <c r="U311" s="142">
        <f>SUM(U308:U310)</f>
        <v>102.34729938961382</v>
      </c>
      <c r="V311" s="143">
        <f>U311-S311</f>
        <v>-9.6752408000000116</v>
      </c>
    </row>
    <row r="312" spans="1:22" ht="15.75" thickBot="1" x14ac:dyDescent="0.3">
      <c r="A312" s="144">
        <f t="shared" si="40"/>
        <v>54</v>
      </c>
      <c r="B312" s="145" t="s">
        <v>88</v>
      </c>
      <c r="C312" s="146"/>
      <c r="D312" s="147"/>
      <c r="E312" s="148"/>
      <c r="F312" s="149"/>
      <c r="G312" s="150">
        <f>G311/D311</f>
        <v>-3.6305371231520486E-2</v>
      </c>
      <c r="H312" s="146"/>
      <c r="I312" s="147"/>
      <c r="J312" s="148"/>
      <c r="K312" s="149"/>
      <c r="L312" s="150">
        <f>L311/I311</f>
        <v>-3.6305371231520486E-2</v>
      </c>
      <c r="M312" s="146"/>
      <c r="N312" s="147"/>
      <c r="O312" s="148"/>
      <c r="P312" s="149"/>
      <c r="Q312" s="150">
        <f>Q311/N311</f>
        <v>-3.8351758060845009E-2</v>
      </c>
      <c r="R312" s="146"/>
      <c r="S312" s="147"/>
      <c r="T312" s="148"/>
      <c r="U312" s="149"/>
      <c r="V312" s="150">
        <f>V311/S311</f>
        <v>-8.6368696724992242E-2</v>
      </c>
    </row>
    <row r="313" spans="1:22" ht="15.75" thickBot="1" x14ac:dyDescent="0.3"/>
    <row r="314" spans="1:22" x14ac:dyDescent="0.25">
      <c r="A314" s="113">
        <f>A312+1</f>
        <v>55</v>
      </c>
      <c r="B314" s="114" t="s">
        <v>90</v>
      </c>
      <c r="C314" s="113" t="s">
        <v>2</v>
      </c>
      <c r="D314" s="158" t="s">
        <v>3</v>
      </c>
      <c r="E314" s="159" t="s">
        <v>2</v>
      </c>
      <c r="F314" s="160" t="s">
        <v>3</v>
      </c>
      <c r="G314" s="161" t="s">
        <v>78</v>
      </c>
      <c r="H314" s="113" t="s">
        <v>2</v>
      </c>
      <c r="I314" s="158" t="s">
        <v>3</v>
      </c>
      <c r="J314" s="159" t="s">
        <v>2</v>
      </c>
      <c r="K314" s="160" t="s">
        <v>3</v>
      </c>
      <c r="L314" s="161" t="s">
        <v>78</v>
      </c>
      <c r="M314" s="113" t="s">
        <v>2</v>
      </c>
      <c r="N314" s="158" t="s">
        <v>3</v>
      </c>
      <c r="O314" s="159" t="s">
        <v>2</v>
      </c>
      <c r="P314" s="160" t="s">
        <v>3</v>
      </c>
      <c r="Q314" s="161" t="s">
        <v>78</v>
      </c>
      <c r="R314" s="113" t="s">
        <v>2</v>
      </c>
      <c r="S314" s="158" t="s">
        <v>3</v>
      </c>
      <c r="T314" s="159" t="s">
        <v>2</v>
      </c>
      <c r="U314" s="160" t="s">
        <v>3</v>
      </c>
      <c r="V314" s="161" t="s">
        <v>78</v>
      </c>
    </row>
    <row r="315" spans="1:22" x14ac:dyDescent="0.25">
      <c r="A315" s="99">
        <f>A314+1</f>
        <v>56</v>
      </c>
      <c r="B315" s="48" t="s">
        <v>89</v>
      </c>
      <c r="C315" s="49"/>
      <c r="D315" s="32">
        <f>SUM(D270:D271)+D274+D283+D276</f>
        <v>21.750000000000004</v>
      </c>
      <c r="E315" s="66"/>
      <c r="F315" s="2">
        <f>SUM(F270:F271)+F274+F283+F276</f>
        <v>22.290000000000003</v>
      </c>
      <c r="G315" s="36">
        <f>F315-D315</f>
        <v>0.53999999999999915</v>
      </c>
      <c r="H315" s="49"/>
      <c r="I315" s="32">
        <f>SUM(I270:I271)+I274+I283+I276</f>
        <v>21.750000000000004</v>
      </c>
      <c r="J315" s="66"/>
      <c r="K315" s="2">
        <f>SUM(K270:K271)+K274+K283+K276</f>
        <v>22.290000000000003</v>
      </c>
      <c r="L315" s="36">
        <f>K315-I315</f>
        <v>0.53999999999999915</v>
      </c>
      <c r="M315" s="49"/>
      <c r="N315" s="32">
        <f>SUM(N270:N271)+N274+N283+N276</f>
        <v>21.750000000000004</v>
      </c>
      <c r="O315" s="66"/>
      <c r="P315" s="2">
        <f>SUM(P270:P271)+P274+P283+P276</f>
        <v>22.290000000000003</v>
      </c>
      <c r="Q315" s="36">
        <f>P315-N315</f>
        <v>0.53999999999999915</v>
      </c>
      <c r="R315" s="49"/>
      <c r="S315" s="32">
        <f>SUM(S270:S271)+S274+S283+S276</f>
        <v>21.750000000000004</v>
      </c>
      <c r="T315" s="66"/>
      <c r="U315" s="2">
        <f>SUM(U270:U271)+U274+U283+U276</f>
        <v>22.290000000000003</v>
      </c>
      <c r="V315" s="36">
        <f>U315-S315</f>
        <v>0.53999999999999915</v>
      </c>
    </row>
    <row r="316" spans="1:22" x14ac:dyDescent="0.25">
      <c r="A316" s="124">
        <f t="shared" ref="A316:A318" si="49">A315+1</f>
        <v>57</v>
      </c>
      <c r="B316" s="125" t="s">
        <v>88</v>
      </c>
      <c r="C316" s="126"/>
      <c r="D316" s="127"/>
      <c r="E316" s="128"/>
      <c r="F316" s="53"/>
      <c r="G316" s="129">
        <f>G315/SUM(D315:D318)</f>
        <v>2.0152284363848794E-2</v>
      </c>
      <c r="H316" s="126"/>
      <c r="I316" s="127"/>
      <c r="J316" s="128"/>
      <c r="K316" s="53"/>
      <c r="L316" s="129">
        <f>L315/SUM(I315:I318)</f>
        <v>2.0152284363848794E-2</v>
      </c>
      <c r="M316" s="126"/>
      <c r="N316" s="127"/>
      <c r="O316" s="128"/>
      <c r="P316" s="53"/>
      <c r="Q316" s="129">
        <f>Q315/SUM(N315:N318)</f>
        <v>2.0002985897209308E-2</v>
      </c>
      <c r="R316" s="126"/>
      <c r="S316" s="127"/>
      <c r="T316" s="128"/>
      <c r="U316" s="53"/>
      <c r="V316" s="129">
        <f>V315/SUM(S315:S318)</f>
        <v>1.7678273315782846E-2</v>
      </c>
    </row>
    <row r="317" spans="1:22" x14ac:dyDescent="0.25">
      <c r="A317" s="99">
        <f t="shared" si="49"/>
        <v>58</v>
      </c>
      <c r="B317" s="48" t="s">
        <v>91</v>
      </c>
      <c r="C317" s="49"/>
      <c r="D317" s="32">
        <f>D272+D275+SUM(D277:D282)+D273</f>
        <v>5.0459696404793508</v>
      </c>
      <c r="E317" s="66"/>
      <c r="F317" s="2">
        <f>F272+F275+SUM(F277:F282)+F273</f>
        <v>3.4959696404793514</v>
      </c>
      <c r="G317" s="36">
        <f>F317-D317</f>
        <v>-1.5499999999999994</v>
      </c>
      <c r="H317" s="49"/>
      <c r="I317" s="32">
        <f>I272+I275+SUM(I277:I282)+I273</f>
        <v>5.0459696404793508</v>
      </c>
      <c r="J317" s="66"/>
      <c r="K317" s="2">
        <f>K272+K275+SUM(K277:K282)+K273</f>
        <v>3.4959696404793514</v>
      </c>
      <c r="L317" s="36">
        <f>K317-I317</f>
        <v>-1.5499999999999994</v>
      </c>
      <c r="M317" s="49"/>
      <c r="N317" s="32">
        <f>N272+N275+SUM(N277:N282)+N273</f>
        <v>5.245969640479351</v>
      </c>
      <c r="O317" s="66"/>
      <c r="P317" s="2">
        <f>P272+P275+SUM(P277:P282)+P273</f>
        <v>3.4959696404793514</v>
      </c>
      <c r="Q317" s="36">
        <f>P317-N317</f>
        <v>-1.7499999999999996</v>
      </c>
      <c r="R317" s="49"/>
      <c r="S317" s="32">
        <f>S272+S275+SUM(S277:S282)+S273</f>
        <v>8.7959696404793526</v>
      </c>
      <c r="T317" s="66"/>
      <c r="U317" s="2">
        <f>U272+U275+SUM(U277:U282)+U273</f>
        <v>3.4959696404793514</v>
      </c>
      <c r="V317" s="36">
        <f>U317-S317</f>
        <v>-5.3000000000000007</v>
      </c>
    </row>
    <row r="318" spans="1:22" ht="15.75" thickBot="1" x14ac:dyDescent="0.3">
      <c r="A318" s="130">
        <f t="shared" si="49"/>
        <v>59</v>
      </c>
      <c r="B318" s="131" t="s">
        <v>88</v>
      </c>
      <c r="C318" s="132"/>
      <c r="D318" s="133"/>
      <c r="E318" s="134"/>
      <c r="F318" s="135"/>
      <c r="G318" s="136">
        <f>G317/SUM(D315:D318)</f>
        <v>-5.7844519933269757E-2</v>
      </c>
      <c r="H318" s="132"/>
      <c r="I318" s="133"/>
      <c r="J318" s="134"/>
      <c r="K318" s="135"/>
      <c r="L318" s="136">
        <f>L317/SUM(I315:I318)</f>
        <v>-5.7844519933269757E-2</v>
      </c>
      <c r="M318" s="132"/>
      <c r="N318" s="133"/>
      <c r="O318" s="134"/>
      <c r="P318" s="135"/>
      <c r="Q318" s="136">
        <f>Q317/SUM(N315:N318)</f>
        <v>-6.482449133354877E-2</v>
      </c>
      <c r="R318" s="132"/>
      <c r="S318" s="133"/>
      <c r="T318" s="134"/>
      <c r="U318" s="135"/>
      <c r="V318" s="136">
        <f>V317/SUM(S315:S318)</f>
        <v>-0.1735089788400912</v>
      </c>
    </row>
    <row r="319" spans="1:22" ht="15.75" thickBot="1" x14ac:dyDescent="0.3"/>
    <row r="320" spans="1:22" x14ac:dyDescent="0.25">
      <c r="A320" s="333" t="s">
        <v>82</v>
      </c>
      <c r="B320" s="335" t="s">
        <v>0</v>
      </c>
      <c r="C320" s="331" t="s">
        <v>160</v>
      </c>
      <c r="D320" s="332"/>
      <c r="E320" s="329" t="s">
        <v>159</v>
      </c>
      <c r="F320" s="329"/>
      <c r="G320" s="330"/>
      <c r="H320" s="331" t="s">
        <v>161</v>
      </c>
      <c r="I320" s="332"/>
      <c r="J320" s="329" t="s">
        <v>159</v>
      </c>
      <c r="K320" s="329"/>
      <c r="L320" s="330"/>
      <c r="M320" s="331" t="s">
        <v>162</v>
      </c>
      <c r="N320" s="332"/>
      <c r="O320" s="329" t="s">
        <v>159</v>
      </c>
      <c r="P320" s="329"/>
      <c r="Q320" s="330"/>
      <c r="R320" s="331" t="s">
        <v>163</v>
      </c>
      <c r="S320" s="332"/>
      <c r="T320" s="329" t="s">
        <v>159</v>
      </c>
      <c r="U320" s="329"/>
      <c r="V320" s="330"/>
    </row>
    <row r="321" spans="1:22" x14ac:dyDescent="0.25">
      <c r="A321" s="334"/>
      <c r="B321" s="336"/>
      <c r="C321" s="117" t="s">
        <v>2</v>
      </c>
      <c r="D321" s="118" t="s">
        <v>3</v>
      </c>
      <c r="E321" s="119" t="s">
        <v>2</v>
      </c>
      <c r="F321" s="120" t="s">
        <v>3</v>
      </c>
      <c r="G321" s="246" t="s">
        <v>78</v>
      </c>
      <c r="H321" s="117" t="s">
        <v>2</v>
      </c>
      <c r="I321" s="118" t="s">
        <v>3</v>
      </c>
      <c r="J321" s="119" t="s">
        <v>2</v>
      </c>
      <c r="K321" s="120" t="s">
        <v>3</v>
      </c>
      <c r="L321" s="246" t="s">
        <v>78</v>
      </c>
      <c r="M321" s="117" t="s">
        <v>2</v>
      </c>
      <c r="N321" s="118" t="s">
        <v>3</v>
      </c>
      <c r="O321" s="119" t="s">
        <v>2</v>
      </c>
      <c r="P321" s="120" t="s">
        <v>3</v>
      </c>
      <c r="Q321" s="246" t="s">
        <v>78</v>
      </c>
      <c r="R321" s="117" t="s">
        <v>2</v>
      </c>
      <c r="S321" s="118" t="s">
        <v>3</v>
      </c>
      <c r="T321" s="119" t="s">
        <v>2</v>
      </c>
      <c r="U321" s="120" t="s">
        <v>3</v>
      </c>
      <c r="V321" s="246" t="s">
        <v>78</v>
      </c>
    </row>
    <row r="322" spans="1:22" x14ac:dyDescent="0.25">
      <c r="A322" s="99">
        <v>1</v>
      </c>
      <c r="B322" s="48" t="s">
        <v>69</v>
      </c>
      <c r="C322" s="49"/>
      <c r="D322" s="210">
        <v>800</v>
      </c>
      <c r="E322" s="66"/>
      <c r="F322" s="1">
        <f>D322</f>
        <v>800</v>
      </c>
      <c r="G322" s="48"/>
      <c r="H322" s="49"/>
      <c r="I322" s="30">
        <f>D322</f>
        <v>800</v>
      </c>
      <c r="J322" s="66"/>
      <c r="K322" s="1">
        <f>I322</f>
        <v>800</v>
      </c>
      <c r="L322" s="48"/>
      <c r="M322" s="49"/>
      <c r="N322" s="30">
        <f>D322</f>
        <v>800</v>
      </c>
      <c r="O322" s="66"/>
      <c r="P322" s="1">
        <f>N322</f>
        <v>800</v>
      </c>
      <c r="Q322" s="48"/>
      <c r="R322" s="49"/>
      <c r="S322" s="30">
        <f>D322</f>
        <v>800</v>
      </c>
      <c r="T322" s="66"/>
      <c r="U322" s="1">
        <f>S322</f>
        <v>800</v>
      </c>
      <c r="V322" s="48"/>
    </row>
    <row r="323" spans="1:22" x14ac:dyDescent="0.25">
      <c r="A323" s="99">
        <f>A322+1</f>
        <v>2</v>
      </c>
      <c r="B323" s="48" t="s">
        <v>70</v>
      </c>
      <c r="C323" s="49"/>
      <c r="D323" s="30">
        <v>0</v>
      </c>
      <c r="E323" s="66"/>
      <c r="F323" s="1">
        <f>D323</f>
        <v>0</v>
      </c>
      <c r="G323" s="48"/>
      <c r="H323" s="49"/>
      <c r="I323" s="30">
        <v>0</v>
      </c>
      <c r="J323" s="66"/>
      <c r="K323" s="1">
        <f>I323</f>
        <v>0</v>
      </c>
      <c r="L323" s="48"/>
      <c r="M323" s="49"/>
      <c r="N323" s="30">
        <v>0</v>
      </c>
      <c r="O323" s="66"/>
      <c r="P323" s="1">
        <f>N323</f>
        <v>0</v>
      </c>
      <c r="Q323" s="48"/>
      <c r="R323" s="49"/>
      <c r="S323" s="30">
        <v>0</v>
      </c>
      <c r="T323" s="66"/>
      <c r="U323" s="1">
        <f>S323</f>
        <v>0</v>
      </c>
      <c r="V323" s="48"/>
    </row>
    <row r="324" spans="1:22" x14ac:dyDescent="0.25">
      <c r="A324" s="99">
        <f t="shared" ref="A324:A375" si="50">A323+1</f>
        <v>3</v>
      </c>
      <c r="B324" s="48" t="s">
        <v>19</v>
      </c>
      <c r="C324" s="49"/>
      <c r="D324" s="30">
        <f>EPI_LOSS</f>
        <v>1.0431999999999999</v>
      </c>
      <c r="E324" s="66"/>
      <c r="F324" s="1">
        <f>EPI_LOSS</f>
        <v>1.0431999999999999</v>
      </c>
      <c r="G324" s="48"/>
      <c r="H324" s="49"/>
      <c r="I324" s="30">
        <f>EPI_LOSS</f>
        <v>1.0431999999999999</v>
      </c>
      <c r="J324" s="66"/>
      <c r="K324" s="1">
        <f>EPI_LOSS</f>
        <v>1.0431999999999999</v>
      </c>
      <c r="L324" s="48"/>
      <c r="M324" s="49"/>
      <c r="N324" s="30">
        <f>EPI_LOSS</f>
        <v>1.0431999999999999</v>
      </c>
      <c r="O324" s="66"/>
      <c r="P324" s="1">
        <f>EPI_LOSS</f>
        <v>1.0431999999999999</v>
      </c>
      <c r="Q324" s="48"/>
      <c r="R324" s="49"/>
      <c r="S324" s="42">
        <f>NEW_LOSS</f>
        <v>1.0431999999999999</v>
      </c>
      <c r="T324" s="66"/>
      <c r="U324" s="1">
        <f>EPI_LOSS</f>
        <v>1.0431999999999999</v>
      </c>
      <c r="V324" s="48"/>
    </row>
    <row r="325" spans="1:22" x14ac:dyDescent="0.25">
      <c r="A325" s="99">
        <f t="shared" si="50"/>
        <v>4</v>
      </c>
      <c r="B325" s="48" t="s">
        <v>71</v>
      </c>
      <c r="C325" s="49"/>
      <c r="D325" s="30">
        <f>D322*D324</f>
        <v>834.56</v>
      </c>
      <c r="E325" s="66"/>
      <c r="F325" s="1">
        <f>F322*F324</f>
        <v>834.56</v>
      </c>
      <c r="G325" s="48"/>
      <c r="H325" s="49"/>
      <c r="I325" s="30">
        <f>I322*I324</f>
        <v>834.56</v>
      </c>
      <c r="J325" s="66"/>
      <c r="K325" s="1">
        <f>K322*K324</f>
        <v>834.56</v>
      </c>
      <c r="L325" s="48"/>
      <c r="M325" s="49"/>
      <c r="N325" s="30">
        <f>N322*N324</f>
        <v>834.56</v>
      </c>
      <c r="O325" s="66"/>
      <c r="P325" s="1">
        <f>P322*P324</f>
        <v>834.56</v>
      </c>
      <c r="Q325" s="48"/>
      <c r="R325" s="49"/>
      <c r="S325" s="30">
        <f>S322*S324</f>
        <v>834.56</v>
      </c>
      <c r="T325" s="66"/>
      <c r="U325" s="1">
        <f>U322*U324</f>
        <v>834.56</v>
      </c>
      <c r="V325" s="48"/>
    </row>
    <row r="326" spans="1:22" x14ac:dyDescent="0.25">
      <c r="A326" s="100">
        <f t="shared" si="50"/>
        <v>5</v>
      </c>
      <c r="B326" s="46" t="s">
        <v>24</v>
      </c>
      <c r="C326" s="45"/>
      <c r="D326" s="31"/>
      <c r="E326" s="67"/>
      <c r="F326" s="29"/>
      <c r="G326" s="46"/>
      <c r="H326" s="45"/>
      <c r="I326" s="31"/>
      <c r="J326" s="67"/>
      <c r="K326" s="29"/>
      <c r="L326" s="46"/>
      <c r="M326" s="45"/>
      <c r="N326" s="31"/>
      <c r="O326" s="67"/>
      <c r="P326" s="29"/>
      <c r="Q326" s="46"/>
      <c r="R326" s="45"/>
      <c r="S326" s="31"/>
      <c r="T326" s="67"/>
      <c r="U326" s="29"/>
      <c r="V326" s="46"/>
    </row>
    <row r="327" spans="1:22" x14ac:dyDescent="0.25">
      <c r="A327" s="99">
        <f t="shared" si="50"/>
        <v>6</v>
      </c>
      <c r="B327" s="48" t="s">
        <v>20</v>
      </c>
      <c r="C327" s="47">
        <f>'General Input'!$B$11</f>
        <v>8.6999999999999994E-2</v>
      </c>
      <c r="D327" s="32">
        <f>D322*C327*TOU_OFF</f>
        <v>45.226098535286283</v>
      </c>
      <c r="E327" s="68">
        <f>'General Input'!$B$11</f>
        <v>8.6999999999999994E-2</v>
      </c>
      <c r="F327" s="2">
        <f>F322*E327*TOU_OFF</f>
        <v>45.226098535286283</v>
      </c>
      <c r="G327" s="48"/>
      <c r="H327" s="47">
        <f>'General Input'!$B$11</f>
        <v>8.6999999999999994E-2</v>
      </c>
      <c r="I327" s="32">
        <f>I322*H327*TOU_OFF</f>
        <v>45.226098535286283</v>
      </c>
      <c r="J327" s="68">
        <f>'General Input'!$B$11</f>
        <v>8.6999999999999994E-2</v>
      </c>
      <c r="K327" s="2">
        <f>K322*J327*TOU_OFF</f>
        <v>45.226098535286283</v>
      </c>
      <c r="L327" s="48"/>
      <c r="M327" s="47">
        <f>'General Input'!$B$11</f>
        <v>8.6999999999999994E-2</v>
      </c>
      <c r="N327" s="32">
        <f>N322*M327*TOU_OFF</f>
        <v>45.226098535286283</v>
      </c>
      <c r="O327" s="68">
        <f>'General Input'!$B$11</f>
        <v>8.6999999999999994E-2</v>
      </c>
      <c r="P327" s="2">
        <f>P322*O327*TOU_OFF</f>
        <v>45.226098535286283</v>
      </c>
      <c r="Q327" s="48"/>
      <c r="R327" s="47">
        <f>'General Input'!$B$11</f>
        <v>8.6999999999999994E-2</v>
      </c>
      <c r="S327" s="32">
        <f>S322*R327*TOU_OFF</f>
        <v>45.226098535286283</v>
      </c>
      <c r="T327" s="68">
        <f>'General Input'!$B$11</f>
        <v>8.6999999999999994E-2</v>
      </c>
      <c r="U327" s="2">
        <f>U322*T327*TOU_OFF</f>
        <v>45.226098535286283</v>
      </c>
      <c r="V327" s="48"/>
    </row>
    <row r="328" spans="1:22" x14ac:dyDescent="0.25">
      <c r="A328" s="99">
        <f t="shared" si="50"/>
        <v>7</v>
      </c>
      <c r="B328" s="48" t="s">
        <v>21</v>
      </c>
      <c r="C328" s="47">
        <f>'General Input'!$B$12</f>
        <v>0.13200000000000001</v>
      </c>
      <c r="D328" s="32">
        <f>D322*C328*TOU_MID</f>
        <v>17.998402130492678</v>
      </c>
      <c r="E328" s="68">
        <f>'General Input'!$B$12</f>
        <v>0.13200000000000001</v>
      </c>
      <c r="F328" s="2">
        <f>F322*E328*TOU_MID</f>
        <v>17.998402130492678</v>
      </c>
      <c r="G328" s="48"/>
      <c r="H328" s="47">
        <f>'General Input'!$B$12</f>
        <v>0.13200000000000001</v>
      </c>
      <c r="I328" s="32">
        <f>I322*H328*TOU_MID</f>
        <v>17.998402130492678</v>
      </c>
      <c r="J328" s="68">
        <f>'General Input'!$B$12</f>
        <v>0.13200000000000001</v>
      </c>
      <c r="K328" s="2">
        <f>K322*J328*TOU_MID</f>
        <v>17.998402130492678</v>
      </c>
      <c r="L328" s="48"/>
      <c r="M328" s="47">
        <f>'General Input'!$B$12</f>
        <v>0.13200000000000001</v>
      </c>
      <c r="N328" s="32">
        <f>N322*M328*TOU_MID</f>
        <v>17.998402130492678</v>
      </c>
      <c r="O328" s="68">
        <f>'General Input'!$B$12</f>
        <v>0.13200000000000001</v>
      </c>
      <c r="P328" s="2">
        <f>P322*O328*TOU_MID</f>
        <v>17.998402130492678</v>
      </c>
      <c r="Q328" s="48"/>
      <c r="R328" s="47">
        <f>'General Input'!$B$12</f>
        <v>0.13200000000000001</v>
      </c>
      <c r="S328" s="32">
        <f>S322*R328*TOU_MID</f>
        <v>17.998402130492678</v>
      </c>
      <c r="T328" s="68">
        <f>'General Input'!$B$12</f>
        <v>0.13200000000000001</v>
      </c>
      <c r="U328" s="2">
        <f>U322*T328*TOU_MID</f>
        <v>17.998402130492678</v>
      </c>
      <c r="V328" s="48"/>
    </row>
    <row r="329" spans="1:22" x14ac:dyDescent="0.25">
      <c r="A329" s="101">
        <f t="shared" si="50"/>
        <v>8</v>
      </c>
      <c r="B329" s="85" t="s">
        <v>22</v>
      </c>
      <c r="C329" s="84">
        <f>'General Input'!$B$13</f>
        <v>0.18</v>
      </c>
      <c r="D329" s="39">
        <f>D322*C329*TOU_ON</f>
        <v>25.88548601864181</v>
      </c>
      <c r="E329" s="69">
        <f>'General Input'!$B$13</f>
        <v>0.18</v>
      </c>
      <c r="F329" s="40">
        <f>F322*E329*TOU_ON</f>
        <v>25.88548601864181</v>
      </c>
      <c r="G329" s="85"/>
      <c r="H329" s="84">
        <f>'General Input'!$B$13</f>
        <v>0.18</v>
      </c>
      <c r="I329" s="39">
        <f>I322*H329*TOU_ON</f>
        <v>25.88548601864181</v>
      </c>
      <c r="J329" s="69">
        <f>'General Input'!$B$13</f>
        <v>0.18</v>
      </c>
      <c r="K329" s="40">
        <f>K322*J329*TOU_ON</f>
        <v>25.88548601864181</v>
      </c>
      <c r="L329" s="85"/>
      <c r="M329" s="84">
        <f>'General Input'!$B$13</f>
        <v>0.18</v>
      </c>
      <c r="N329" s="39">
        <f>N322*M329*TOU_ON</f>
        <v>25.88548601864181</v>
      </c>
      <c r="O329" s="69">
        <f>'General Input'!$B$13</f>
        <v>0.18</v>
      </c>
      <c r="P329" s="40">
        <f>P322*O329*TOU_ON</f>
        <v>25.88548601864181</v>
      </c>
      <c r="Q329" s="85"/>
      <c r="R329" s="84">
        <f>'General Input'!$B$13</f>
        <v>0.18</v>
      </c>
      <c r="S329" s="39">
        <f>S322*R329*TOU_ON</f>
        <v>25.88548601864181</v>
      </c>
      <c r="T329" s="69">
        <f>'General Input'!$B$13</f>
        <v>0.18</v>
      </c>
      <c r="U329" s="40">
        <f>U322*T329*TOU_ON</f>
        <v>25.88548601864181</v>
      </c>
      <c r="V329" s="85"/>
    </row>
    <row r="330" spans="1:22" x14ac:dyDescent="0.25">
      <c r="A330" s="102">
        <f t="shared" si="50"/>
        <v>9</v>
      </c>
      <c r="B330" s="103" t="s">
        <v>23</v>
      </c>
      <c r="C330" s="86"/>
      <c r="D330" s="56">
        <f>SUM(D327:D329)</f>
        <v>89.109986684420775</v>
      </c>
      <c r="E330" s="70"/>
      <c r="F330" s="55">
        <f>SUM(F327:F329)</f>
        <v>89.109986684420775</v>
      </c>
      <c r="G330" s="87">
        <f>D330-F330</f>
        <v>0</v>
      </c>
      <c r="H330" s="86"/>
      <c r="I330" s="56">
        <f>SUM(I327:I329)</f>
        <v>89.109986684420775</v>
      </c>
      <c r="J330" s="70"/>
      <c r="K330" s="55">
        <f>SUM(K327:K329)</f>
        <v>89.109986684420775</v>
      </c>
      <c r="L330" s="87">
        <f>I330-K330</f>
        <v>0</v>
      </c>
      <c r="M330" s="86"/>
      <c r="N330" s="56">
        <f>SUM(N327:N329)</f>
        <v>89.109986684420775</v>
      </c>
      <c r="O330" s="70"/>
      <c r="P330" s="55">
        <f>SUM(P327:P329)</f>
        <v>89.109986684420775</v>
      </c>
      <c r="Q330" s="87">
        <f>N330-P330</f>
        <v>0</v>
      </c>
      <c r="R330" s="86"/>
      <c r="S330" s="56">
        <f>SUM(S327:S329)</f>
        <v>89.109986684420775</v>
      </c>
      <c r="T330" s="70"/>
      <c r="U330" s="55">
        <f>SUM(U327:U329)</f>
        <v>89.109986684420775</v>
      </c>
      <c r="V330" s="87">
        <f>S330-U330</f>
        <v>0</v>
      </c>
    </row>
    <row r="331" spans="1:22" x14ac:dyDescent="0.25">
      <c r="A331" s="104">
        <f t="shared" si="50"/>
        <v>10</v>
      </c>
      <c r="B331" s="105" t="s">
        <v>88</v>
      </c>
      <c r="C331" s="88"/>
      <c r="D331" s="80"/>
      <c r="E331" s="71"/>
      <c r="F331" s="57"/>
      <c r="G331" s="89">
        <f>G330/D330</f>
        <v>0</v>
      </c>
      <c r="H331" s="88"/>
      <c r="I331" s="80"/>
      <c r="J331" s="71"/>
      <c r="K331" s="57"/>
      <c r="L331" s="89">
        <f>L330/I330</f>
        <v>0</v>
      </c>
      <c r="M331" s="88"/>
      <c r="N331" s="80"/>
      <c r="O331" s="71"/>
      <c r="P331" s="57"/>
      <c r="Q331" s="89">
        <f>Q330/N330</f>
        <v>0</v>
      </c>
      <c r="R331" s="88"/>
      <c r="S331" s="80"/>
      <c r="T331" s="71"/>
      <c r="U331" s="57"/>
      <c r="V331" s="89">
        <f>V330/S330</f>
        <v>0</v>
      </c>
    </row>
    <row r="332" spans="1:22" x14ac:dyDescent="0.25">
      <c r="A332" s="106">
        <f t="shared" si="50"/>
        <v>11</v>
      </c>
      <c r="B332" s="91" t="s">
        <v>25</v>
      </c>
      <c r="C332" s="90"/>
      <c r="D332" s="81"/>
      <c r="E332" s="72"/>
      <c r="F332" s="54"/>
      <c r="G332" s="91"/>
      <c r="H332" s="90"/>
      <c r="I332" s="81"/>
      <c r="J332" s="72"/>
      <c r="K332" s="54"/>
      <c r="L332" s="91"/>
      <c r="M332" s="90"/>
      <c r="N332" s="81"/>
      <c r="O332" s="72"/>
      <c r="P332" s="54"/>
      <c r="Q332" s="91"/>
      <c r="R332" s="90"/>
      <c r="S332" s="81"/>
      <c r="T332" s="72"/>
      <c r="U332" s="54"/>
      <c r="V332" s="91"/>
    </row>
    <row r="333" spans="1:22" x14ac:dyDescent="0.25">
      <c r="A333" s="99">
        <f t="shared" si="50"/>
        <v>12</v>
      </c>
      <c r="B333" s="48" t="s">
        <v>5</v>
      </c>
      <c r="C333" s="35">
        <f>Rates!$B$3</f>
        <v>18.98</v>
      </c>
      <c r="D333" s="294">
        <f>C333</f>
        <v>18.98</v>
      </c>
      <c r="E333" s="73">
        <f>Rates!$J$3</f>
        <v>20.99</v>
      </c>
      <c r="F333" s="2">
        <f>E333</f>
        <v>20.99</v>
      </c>
      <c r="G333" s="48"/>
      <c r="H333" s="35">
        <f>Rates!$B$3</f>
        <v>18.98</v>
      </c>
      <c r="I333" s="294">
        <f>H333</f>
        <v>18.98</v>
      </c>
      <c r="J333" s="73">
        <f>Rates!$J$3</f>
        <v>20.99</v>
      </c>
      <c r="K333" s="2">
        <f>J333</f>
        <v>20.99</v>
      </c>
      <c r="L333" s="48"/>
      <c r="M333" s="35">
        <f>Rates!$B$3</f>
        <v>18.98</v>
      </c>
      <c r="N333" s="294">
        <f>M333</f>
        <v>18.98</v>
      </c>
      <c r="O333" s="73">
        <f>Rates!$J$3</f>
        <v>20.99</v>
      </c>
      <c r="P333" s="2">
        <f>O333</f>
        <v>20.99</v>
      </c>
      <c r="Q333" s="48"/>
      <c r="R333" s="35">
        <f>Rates!$B$3</f>
        <v>18.98</v>
      </c>
      <c r="S333" s="294">
        <f>R333</f>
        <v>18.98</v>
      </c>
      <c r="T333" s="73">
        <f>Rates!$J$3</f>
        <v>20.99</v>
      </c>
      <c r="U333" s="2">
        <f>T333</f>
        <v>20.99</v>
      </c>
      <c r="V333" s="48"/>
    </row>
    <row r="334" spans="1:22" x14ac:dyDescent="0.25">
      <c r="A334" s="99">
        <f>A333+1</f>
        <v>13</v>
      </c>
      <c r="B334" s="48" t="s">
        <v>140</v>
      </c>
      <c r="C334" s="35">
        <f>Rates!$B$4</f>
        <v>0.22</v>
      </c>
      <c r="D334" s="294">
        <f t="shared" ref="D334:D335" si="51">C334</f>
        <v>0.22</v>
      </c>
      <c r="E334" s="73">
        <f>Rates!$J$4</f>
        <v>0</v>
      </c>
      <c r="F334" s="2">
        <f t="shared" ref="F334:F335" si="52">E334</f>
        <v>0</v>
      </c>
      <c r="G334" s="48"/>
      <c r="H334" s="35">
        <f>Rates!$B$4</f>
        <v>0.22</v>
      </c>
      <c r="I334" s="294">
        <f t="shared" ref="I334:I335" si="53">H334</f>
        <v>0.22</v>
      </c>
      <c r="J334" s="73">
        <f>Rates!$J$4</f>
        <v>0</v>
      </c>
      <c r="K334" s="2">
        <f t="shared" ref="K334:K335" si="54">J334</f>
        <v>0</v>
      </c>
      <c r="L334" s="48"/>
      <c r="M334" s="35">
        <f>Rates!$B$4</f>
        <v>0.22</v>
      </c>
      <c r="N334" s="294">
        <f t="shared" ref="N334:N335" si="55">M334</f>
        <v>0.22</v>
      </c>
      <c r="O334" s="73">
        <f>Rates!$J$4</f>
        <v>0</v>
      </c>
      <c r="P334" s="2">
        <f t="shared" ref="P334:P335" si="56">O334</f>
        <v>0</v>
      </c>
      <c r="Q334" s="48"/>
      <c r="R334" s="35">
        <f>Rates!$B$4</f>
        <v>0.22</v>
      </c>
      <c r="S334" s="294">
        <f t="shared" ref="S334:S335" si="57">R334</f>
        <v>0.22</v>
      </c>
      <c r="T334" s="73">
        <f>Rates!$J$4</f>
        <v>0</v>
      </c>
      <c r="U334" s="2">
        <f t="shared" ref="U334:U335" si="58">T334</f>
        <v>0</v>
      </c>
      <c r="V334" s="48"/>
    </row>
    <row r="335" spans="1:22" x14ac:dyDescent="0.25">
      <c r="A335" s="99">
        <f t="shared" si="50"/>
        <v>14</v>
      </c>
      <c r="B335" s="48" t="s">
        <v>73</v>
      </c>
      <c r="C335" s="35">
        <f>Rates!$B$5</f>
        <v>0.79</v>
      </c>
      <c r="D335" s="294">
        <f t="shared" si="51"/>
        <v>0.79</v>
      </c>
      <c r="E335" s="73">
        <f>Rates!$J$5</f>
        <v>0.79</v>
      </c>
      <c r="F335" s="2">
        <f t="shared" si="52"/>
        <v>0.79</v>
      </c>
      <c r="G335" s="48"/>
      <c r="H335" s="35">
        <f>Rates!$B$5</f>
        <v>0.79</v>
      </c>
      <c r="I335" s="294">
        <f t="shared" si="53"/>
        <v>0.79</v>
      </c>
      <c r="J335" s="73">
        <f>Rates!$J$5</f>
        <v>0.79</v>
      </c>
      <c r="K335" s="2">
        <f t="shared" si="54"/>
        <v>0.79</v>
      </c>
      <c r="L335" s="48"/>
      <c r="M335" s="35">
        <f>Rates!$B$5</f>
        <v>0.79</v>
      </c>
      <c r="N335" s="294">
        <f t="shared" si="55"/>
        <v>0.79</v>
      </c>
      <c r="O335" s="73">
        <f>Rates!$J$5</f>
        <v>0.79</v>
      </c>
      <c r="P335" s="2">
        <f t="shared" si="56"/>
        <v>0.79</v>
      </c>
      <c r="Q335" s="48"/>
      <c r="R335" s="35">
        <f>Rates!$B$5</f>
        <v>0.79</v>
      </c>
      <c r="S335" s="294">
        <f t="shared" si="57"/>
        <v>0.79</v>
      </c>
      <c r="T335" s="73">
        <f>Rates!$J$5</f>
        <v>0.79</v>
      </c>
      <c r="U335" s="2">
        <f t="shared" si="58"/>
        <v>0.79</v>
      </c>
      <c r="V335" s="48"/>
    </row>
    <row r="336" spans="1:22" x14ac:dyDescent="0.25">
      <c r="A336" s="99">
        <f t="shared" si="50"/>
        <v>15</v>
      </c>
      <c r="B336" s="48" t="s">
        <v>4</v>
      </c>
      <c r="C336" s="37">
        <f>D330/D322</f>
        <v>0.11138748335552597</v>
      </c>
      <c r="D336" s="294">
        <f>(D325-D322)*C336</f>
        <v>3.8495514247669713</v>
      </c>
      <c r="E336" s="74">
        <f>F330/F322</f>
        <v>0.11138748335552597</v>
      </c>
      <c r="F336" s="2">
        <f>(F325-F322)*E336</f>
        <v>3.8495514247669713</v>
      </c>
      <c r="G336" s="48"/>
      <c r="H336" s="37">
        <f>I330/I322</f>
        <v>0.11138748335552597</v>
      </c>
      <c r="I336" s="294">
        <f>(I325-I322)*H336</f>
        <v>3.8495514247669713</v>
      </c>
      <c r="J336" s="74">
        <f>K330/K322</f>
        <v>0.11138748335552597</v>
      </c>
      <c r="K336" s="2">
        <f>(K325-K322)*J336</f>
        <v>3.8495514247669713</v>
      </c>
      <c r="L336" s="48"/>
      <c r="M336" s="37">
        <f>N330/N322</f>
        <v>0.11138748335552597</v>
      </c>
      <c r="N336" s="294">
        <f>(N325-N322)*M336</f>
        <v>3.8495514247669713</v>
      </c>
      <c r="O336" s="74">
        <f>P330/P322</f>
        <v>0.11138748335552597</v>
      </c>
      <c r="P336" s="2">
        <f>(P325-P322)*O336</f>
        <v>3.8495514247669713</v>
      </c>
      <c r="Q336" s="48"/>
      <c r="R336" s="37">
        <f>S330/S322</f>
        <v>0.11138748335552597</v>
      </c>
      <c r="S336" s="294">
        <f>(S325-S322)*R336</f>
        <v>3.8495514247669713</v>
      </c>
      <c r="T336" s="74">
        <f>U330/U322</f>
        <v>0.11138748335552597</v>
      </c>
      <c r="U336" s="2">
        <f>(U325-U322)*T336</f>
        <v>3.8495514247669713</v>
      </c>
      <c r="V336" s="48"/>
    </row>
    <row r="337" spans="1:22" x14ac:dyDescent="0.25">
      <c r="A337" s="99">
        <f t="shared" si="50"/>
        <v>16</v>
      </c>
      <c r="B337" s="48" t="s">
        <v>68</v>
      </c>
      <c r="C337" s="37">
        <f>Rates!$B$7</f>
        <v>7.7000000000000002E-3</v>
      </c>
      <c r="D337" s="294">
        <f>C337*D322</f>
        <v>6.16</v>
      </c>
      <c r="E337" s="74">
        <f>Rates!$J$7</f>
        <v>5.1999999999999998E-3</v>
      </c>
      <c r="F337" s="2">
        <f>E337*F322</f>
        <v>4.16</v>
      </c>
      <c r="G337" s="48"/>
      <c r="H337" s="37">
        <f>Rates!$B$7</f>
        <v>7.7000000000000002E-3</v>
      </c>
      <c r="I337" s="294">
        <f>H337*I322</f>
        <v>6.16</v>
      </c>
      <c r="J337" s="74">
        <f>Rates!$J$7</f>
        <v>5.1999999999999998E-3</v>
      </c>
      <c r="K337" s="2">
        <f>J337*K322</f>
        <v>4.16</v>
      </c>
      <c r="L337" s="48"/>
      <c r="M337" s="37">
        <f>Rates!$B$7</f>
        <v>7.7000000000000002E-3</v>
      </c>
      <c r="N337" s="294">
        <f>M337*N322</f>
        <v>6.16</v>
      </c>
      <c r="O337" s="74">
        <f>Rates!$J$7</f>
        <v>5.1999999999999998E-3</v>
      </c>
      <c r="P337" s="2">
        <f>O337*P322</f>
        <v>4.16</v>
      </c>
      <c r="Q337" s="48"/>
      <c r="R337" s="37">
        <f>Rates!$B$7</f>
        <v>7.7000000000000002E-3</v>
      </c>
      <c r="S337" s="294">
        <f>R337*S322</f>
        <v>6.16</v>
      </c>
      <c r="T337" s="74">
        <f>Rates!$J$7</f>
        <v>5.1999999999999998E-3</v>
      </c>
      <c r="U337" s="2">
        <f>T337*U322</f>
        <v>4.16</v>
      </c>
      <c r="V337" s="48"/>
    </row>
    <row r="338" spans="1:22" x14ac:dyDescent="0.25">
      <c r="A338" s="99">
        <f t="shared" si="50"/>
        <v>17</v>
      </c>
      <c r="B338" s="48" t="s">
        <v>7</v>
      </c>
      <c r="C338" s="37">
        <f>Rates!$B$8</f>
        <v>1.6999999999999999E-3</v>
      </c>
      <c r="D338" s="294">
        <f>C338*D322</f>
        <v>1.3599999999999999</v>
      </c>
      <c r="E338" s="74">
        <f>Rates!$J$8</f>
        <v>1.6999999999999999E-3</v>
      </c>
      <c r="F338" s="2">
        <f>E338*F322</f>
        <v>1.3599999999999999</v>
      </c>
      <c r="G338" s="48"/>
      <c r="H338" s="37">
        <f>Rates!$B$8</f>
        <v>1.6999999999999999E-3</v>
      </c>
      <c r="I338" s="294">
        <f>H338*I322</f>
        <v>1.3599999999999999</v>
      </c>
      <c r="J338" s="74">
        <f>Rates!$J$8</f>
        <v>1.6999999999999999E-3</v>
      </c>
      <c r="K338" s="2">
        <f>J338*K322</f>
        <v>1.3599999999999999</v>
      </c>
      <c r="L338" s="48"/>
      <c r="M338" s="37">
        <f>Rates!$B$8</f>
        <v>1.6999999999999999E-3</v>
      </c>
      <c r="N338" s="294">
        <f>M338*N322</f>
        <v>1.3599999999999999</v>
      </c>
      <c r="O338" s="74">
        <f>Rates!$J$8</f>
        <v>1.6999999999999999E-3</v>
      </c>
      <c r="P338" s="2">
        <f>O338*P322</f>
        <v>1.3599999999999999</v>
      </c>
      <c r="Q338" s="48"/>
      <c r="R338" s="37">
        <f>Rates!$B$8</f>
        <v>1.6999999999999999E-3</v>
      </c>
      <c r="S338" s="294">
        <f>R338*S322</f>
        <v>1.3599999999999999</v>
      </c>
      <c r="T338" s="74">
        <f>Rates!$J$8</f>
        <v>1.6999999999999999E-3</v>
      </c>
      <c r="U338" s="2">
        <f>T338*U322</f>
        <v>1.3599999999999999</v>
      </c>
      <c r="V338" s="48"/>
    </row>
    <row r="339" spans="1:22" x14ac:dyDescent="0.25">
      <c r="A339" s="99">
        <f t="shared" si="50"/>
        <v>18</v>
      </c>
      <c r="B339" s="48" t="s">
        <v>8</v>
      </c>
      <c r="C339" s="37">
        <f>Rates!$B$9</f>
        <v>2.0000000000000001E-4</v>
      </c>
      <c r="D339" s="294">
        <f>C339*D322</f>
        <v>0.16</v>
      </c>
      <c r="E339" s="74">
        <f>Rates!$J$9</f>
        <v>2.0000000000000001E-4</v>
      </c>
      <c r="F339" s="2">
        <f>E339*F322</f>
        <v>0.16</v>
      </c>
      <c r="G339" s="48"/>
      <c r="H339" s="37">
        <f>Rates!$B$9</f>
        <v>2.0000000000000001E-4</v>
      </c>
      <c r="I339" s="294">
        <f>H339*I322</f>
        <v>0.16</v>
      </c>
      <c r="J339" s="74">
        <f>Rates!$J$9</f>
        <v>2.0000000000000001E-4</v>
      </c>
      <c r="K339" s="2">
        <f>J339*K322</f>
        <v>0.16</v>
      </c>
      <c r="L339" s="48"/>
      <c r="M339" s="37">
        <f>Rates!$B$9</f>
        <v>2.0000000000000001E-4</v>
      </c>
      <c r="N339" s="294">
        <f>M339*N322</f>
        <v>0.16</v>
      </c>
      <c r="O339" s="74">
        <f>Rates!$J$9</f>
        <v>2.0000000000000001E-4</v>
      </c>
      <c r="P339" s="2">
        <f>O339*P322</f>
        <v>0.16</v>
      </c>
      <c r="Q339" s="48"/>
      <c r="R339" s="37">
        <f>Rates!$B$9</f>
        <v>2.0000000000000001E-4</v>
      </c>
      <c r="S339" s="294">
        <f>R339*S322</f>
        <v>0.16</v>
      </c>
      <c r="T339" s="74">
        <f>Rates!$J$9</f>
        <v>2.0000000000000001E-4</v>
      </c>
      <c r="U339" s="2">
        <f>T339*U322</f>
        <v>0.16</v>
      </c>
      <c r="V339" s="48"/>
    </row>
    <row r="340" spans="1:22" x14ac:dyDescent="0.25">
      <c r="A340" s="99">
        <f t="shared" si="50"/>
        <v>19</v>
      </c>
      <c r="B340" s="48" t="s">
        <v>76</v>
      </c>
      <c r="C340" s="37">
        <v>0</v>
      </c>
      <c r="D340" s="294">
        <f>C340*D322</f>
        <v>0</v>
      </c>
      <c r="E340" s="74">
        <v>0</v>
      </c>
      <c r="F340" s="2">
        <f>E340*F322</f>
        <v>0</v>
      </c>
      <c r="G340" s="48"/>
      <c r="H340" s="37">
        <v>0</v>
      </c>
      <c r="I340" s="294">
        <f>H340*I322</f>
        <v>0</v>
      </c>
      <c r="J340" s="74">
        <v>0</v>
      </c>
      <c r="K340" s="2">
        <f>J340*K322</f>
        <v>0</v>
      </c>
      <c r="L340" s="48"/>
      <c r="M340" s="37">
        <f>Rates!$B$20</f>
        <v>4.0000000000000002E-4</v>
      </c>
      <c r="N340" s="294">
        <f>M340*N322</f>
        <v>0.32</v>
      </c>
      <c r="O340" s="74">
        <v>0</v>
      </c>
      <c r="P340" s="2">
        <f>O340*P322</f>
        <v>0</v>
      </c>
      <c r="Q340" s="48"/>
      <c r="R340" s="37">
        <f>Rates!$B$23</f>
        <v>2.3E-3</v>
      </c>
      <c r="S340" s="294">
        <f>R340*S322</f>
        <v>1.8399999999999999</v>
      </c>
      <c r="T340" s="74">
        <v>0</v>
      </c>
      <c r="U340" s="2">
        <f>T340*U322</f>
        <v>0</v>
      </c>
      <c r="V340" s="48"/>
    </row>
    <row r="341" spans="1:22" x14ac:dyDescent="0.25">
      <c r="A341" s="99">
        <f t="shared" si="50"/>
        <v>20</v>
      </c>
      <c r="B341" s="48" t="s">
        <v>83</v>
      </c>
      <c r="C341" s="37">
        <v>0</v>
      </c>
      <c r="D341" s="294">
        <f>C341*D322</f>
        <v>0</v>
      </c>
      <c r="E341" s="74">
        <v>0</v>
      </c>
      <c r="F341" s="2">
        <f>E341*F322</f>
        <v>0</v>
      </c>
      <c r="G341" s="48"/>
      <c r="H341" s="37">
        <v>0</v>
      </c>
      <c r="I341" s="294">
        <f>H341*I322</f>
        <v>0</v>
      </c>
      <c r="J341" s="74">
        <v>0</v>
      </c>
      <c r="K341" s="2">
        <f>J341*K322</f>
        <v>0</v>
      </c>
      <c r="L341" s="48"/>
      <c r="M341" s="37">
        <v>0</v>
      </c>
      <c r="N341" s="294">
        <f>M341*N322</f>
        <v>0</v>
      </c>
      <c r="O341" s="74">
        <v>0</v>
      </c>
      <c r="P341" s="2">
        <f>O341*P322</f>
        <v>0</v>
      </c>
      <c r="Q341" s="48"/>
      <c r="R341" s="37">
        <f>Rates!$B$24</f>
        <v>5.1999999999999998E-3</v>
      </c>
      <c r="S341" s="294">
        <f>R341*S322</f>
        <v>4.16</v>
      </c>
      <c r="T341" s="74">
        <v>0</v>
      </c>
      <c r="U341" s="2">
        <f>T341*U322</f>
        <v>0</v>
      </c>
      <c r="V341" s="48"/>
    </row>
    <row r="342" spans="1:22" x14ac:dyDescent="0.25">
      <c r="A342" s="99">
        <f t="shared" si="50"/>
        <v>21</v>
      </c>
      <c r="B342" s="48" t="s">
        <v>77</v>
      </c>
      <c r="C342" s="37">
        <f>Rates!$B$10</f>
        <v>1.5E-3</v>
      </c>
      <c r="D342" s="294">
        <f>C342*D322</f>
        <v>1.2</v>
      </c>
      <c r="E342" s="74">
        <f>Rates!$J$10</f>
        <v>0</v>
      </c>
      <c r="F342" s="2">
        <f>E342*F322</f>
        <v>0</v>
      </c>
      <c r="G342" s="48"/>
      <c r="H342" s="37">
        <f>Rates!$B$10</f>
        <v>1.5E-3</v>
      </c>
      <c r="I342" s="294">
        <f>H342*I322</f>
        <v>1.2</v>
      </c>
      <c r="J342" s="74">
        <f>Rates!$J$10</f>
        <v>0</v>
      </c>
      <c r="K342" s="2">
        <f>J342*K322</f>
        <v>0</v>
      </c>
      <c r="L342" s="48"/>
      <c r="M342" s="37">
        <f>Rates!$B$10</f>
        <v>1.5E-3</v>
      </c>
      <c r="N342" s="294">
        <f>M342*N322</f>
        <v>1.2</v>
      </c>
      <c r="O342" s="74">
        <f>Rates!$J$10</f>
        <v>0</v>
      </c>
      <c r="P342" s="2">
        <f>O342*P322</f>
        <v>0</v>
      </c>
      <c r="Q342" s="48"/>
      <c r="R342" s="37">
        <f>Rates!$B$10</f>
        <v>1.5E-3</v>
      </c>
      <c r="S342" s="294">
        <f>R342*S322</f>
        <v>1.2</v>
      </c>
      <c r="T342" s="74">
        <f>Rates!$J$10</f>
        <v>0</v>
      </c>
      <c r="U342" s="2">
        <f>T342*U322</f>
        <v>0</v>
      </c>
      <c r="V342" s="48"/>
    </row>
    <row r="343" spans="1:22" x14ac:dyDescent="0.25">
      <c r="A343" s="99">
        <f t="shared" si="50"/>
        <v>22</v>
      </c>
      <c r="B343" s="48" t="s">
        <v>158</v>
      </c>
      <c r="C343" s="37">
        <f>Rates!$B$11</f>
        <v>0</v>
      </c>
      <c r="D343" s="294">
        <f>C343*D322</f>
        <v>0</v>
      </c>
      <c r="E343" s="74">
        <f>Rates!$J$11</f>
        <v>-1.4E-3</v>
      </c>
      <c r="F343" s="2">
        <f>E343*F322</f>
        <v>-1.1199999999999999</v>
      </c>
      <c r="G343" s="48"/>
      <c r="H343" s="37">
        <f>Rates!$B$11</f>
        <v>0</v>
      </c>
      <c r="I343" s="294">
        <f>H343*I322</f>
        <v>0</v>
      </c>
      <c r="J343" s="74">
        <f>Rates!$J$11</f>
        <v>-1.4E-3</v>
      </c>
      <c r="K343" s="2">
        <f>J343*K322</f>
        <v>-1.1199999999999999</v>
      </c>
      <c r="L343" s="48"/>
      <c r="M343" s="37">
        <f>Rates!$B$11</f>
        <v>0</v>
      </c>
      <c r="N343" s="294">
        <f>M343*N322</f>
        <v>0</v>
      </c>
      <c r="O343" s="74">
        <f>Rates!$J$11</f>
        <v>-1.4E-3</v>
      </c>
      <c r="P343" s="2">
        <f>O343*P322</f>
        <v>-1.1199999999999999</v>
      </c>
      <c r="Q343" s="48"/>
      <c r="R343" s="37">
        <f>Rates!$B$11</f>
        <v>0</v>
      </c>
      <c r="S343" s="294">
        <f>R343*S322</f>
        <v>0</v>
      </c>
      <c r="T343" s="74">
        <f>Rates!$J$11</f>
        <v>-1.4E-3</v>
      </c>
      <c r="U343" s="2">
        <f>T343*U322</f>
        <v>-1.1199999999999999</v>
      </c>
      <c r="V343" s="48"/>
    </row>
    <row r="344" spans="1:22" x14ac:dyDescent="0.25">
      <c r="A344" s="99">
        <f t="shared" si="50"/>
        <v>23</v>
      </c>
      <c r="B344" s="48" t="s">
        <v>174</v>
      </c>
      <c r="C344" s="37">
        <f>Rates!$B$12</f>
        <v>0</v>
      </c>
      <c r="D344" s="294">
        <f>C344*D322</f>
        <v>0</v>
      </c>
      <c r="E344" s="74">
        <f>Rates!$J$12</f>
        <v>2.9999999999999997E-4</v>
      </c>
      <c r="F344" s="2">
        <f>E344*F322</f>
        <v>0.24</v>
      </c>
      <c r="G344" s="48"/>
      <c r="H344" s="37">
        <f>Rates!$B$12</f>
        <v>0</v>
      </c>
      <c r="I344" s="294">
        <f>H344*I322</f>
        <v>0</v>
      </c>
      <c r="J344" s="74">
        <f>Rates!$J$12</f>
        <v>2.9999999999999997E-4</v>
      </c>
      <c r="K344" s="2">
        <f>J344*K322</f>
        <v>0.24</v>
      </c>
      <c r="L344" s="48"/>
      <c r="M344" s="37">
        <f>Rates!$B$12</f>
        <v>0</v>
      </c>
      <c r="N344" s="294">
        <f>M344*N322</f>
        <v>0</v>
      </c>
      <c r="O344" s="74">
        <f>Rates!$J$12</f>
        <v>2.9999999999999997E-4</v>
      </c>
      <c r="P344" s="2">
        <f>O344*P322</f>
        <v>0.24</v>
      </c>
      <c r="Q344" s="48"/>
      <c r="R344" s="37">
        <f>Rates!$B$12</f>
        <v>0</v>
      </c>
      <c r="S344" s="294">
        <f>R344*S322</f>
        <v>0</v>
      </c>
      <c r="T344" s="74">
        <f>Rates!$J$12</f>
        <v>2.9999999999999997E-4</v>
      </c>
      <c r="U344" s="2">
        <f>T344*U322</f>
        <v>0.24</v>
      </c>
      <c r="V344" s="48"/>
    </row>
    <row r="345" spans="1:22" x14ac:dyDescent="0.25">
      <c r="A345" s="99">
        <f t="shared" si="50"/>
        <v>24</v>
      </c>
      <c r="B345" s="48" t="s">
        <v>72</v>
      </c>
      <c r="C345" s="37">
        <f>Rates!$B$13</f>
        <v>0.25</v>
      </c>
      <c r="D345" s="294">
        <f>C345</f>
        <v>0.25</v>
      </c>
      <c r="E345" s="74">
        <f>Rates!$J$13</f>
        <v>0</v>
      </c>
      <c r="F345" s="2">
        <f>E345</f>
        <v>0</v>
      </c>
      <c r="G345" s="48"/>
      <c r="H345" s="37">
        <f>Rates!$B$13</f>
        <v>0.25</v>
      </c>
      <c r="I345" s="294">
        <f>H345</f>
        <v>0.25</v>
      </c>
      <c r="J345" s="74">
        <f>Rates!$J$13</f>
        <v>0</v>
      </c>
      <c r="K345" s="2">
        <f>J345</f>
        <v>0</v>
      </c>
      <c r="L345" s="48"/>
      <c r="M345" s="37">
        <f>Rates!$B$13</f>
        <v>0.25</v>
      </c>
      <c r="N345" s="294">
        <f>M345</f>
        <v>0.25</v>
      </c>
      <c r="O345" s="74">
        <f>Rates!$J$13</f>
        <v>0</v>
      </c>
      <c r="P345" s="2">
        <f>O345</f>
        <v>0</v>
      </c>
      <c r="Q345" s="48"/>
      <c r="R345" s="37">
        <f>Rates!$B$13</f>
        <v>0.25</v>
      </c>
      <c r="S345" s="294">
        <f>R345</f>
        <v>0.25</v>
      </c>
      <c r="T345" s="74">
        <f>Rates!$J$13</f>
        <v>0</v>
      </c>
      <c r="U345" s="2">
        <f>T345</f>
        <v>0</v>
      </c>
      <c r="V345" s="48"/>
    </row>
    <row r="346" spans="1:22" x14ac:dyDescent="0.25">
      <c r="A346" s="99">
        <f t="shared" si="50"/>
        <v>25</v>
      </c>
      <c r="B346" s="48" t="s">
        <v>79</v>
      </c>
      <c r="C346" s="37">
        <f>Rates!$B$14</f>
        <v>-1.4</v>
      </c>
      <c r="D346" s="294">
        <f>C346</f>
        <v>-1.4</v>
      </c>
      <c r="E346" s="74">
        <f>Rates!$J$14</f>
        <v>-1.4</v>
      </c>
      <c r="F346" s="2">
        <f>E346</f>
        <v>-1.4</v>
      </c>
      <c r="G346" s="48"/>
      <c r="H346" s="37">
        <f>Rates!$B$14</f>
        <v>-1.4</v>
      </c>
      <c r="I346" s="294">
        <f>H346</f>
        <v>-1.4</v>
      </c>
      <c r="J346" s="74">
        <f>Rates!$J$14</f>
        <v>-1.4</v>
      </c>
      <c r="K346" s="2">
        <f>J346</f>
        <v>-1.4</v>
      </c>
      <c r="L346" s="48"/>
      <c r="M346" s="37">
        <f>Rates!$B$14</f>
        <v>-1.4</v>
      </c>
      <c r="N346" s="294">
        <f>M346</f>
        <v>-1.4</v>
      </c>
      <c r="O346" s="74">
        <f>Rates!$J$14</f>
        <v>-1.4</v>
      </c>
      <c r="P346" s="2">
        <f>O346</f>
        <v>-1.4</v>
      </c>
      <c r="Q346" s="48"/>
      <c r="R346" s="37">
        <f>Rates!$B$14</f>
        <v>-1.4</v>
      </c>
      <c r="S346" s="294">
        <f>R346</f>
        <v>-1.4</v>
      </c>
      <c r="T346" s="74">
        <f>Rates!$J$14</f>
        <v>-1.4</v>
      </c>
      <c r="U346" s="2">
        <f>T346</f>
        <v>-1.4</v>
      </c>
      <c r="V346" s="48"/>
    </row>
    <row r="347" spans="1:22" x14ac:dyDescent="0.25">
      <c r="A347" s="102">
        <f t="shared" si="50"/>
        <v>26</v>
      </c>
      <c r="B347" s="103" t="s">
        <v>23</v>
      </c>
      <c r="C347" s="86"/>
      <c r="D347" s="56">
        <f>SUM(D333:D346)</f>
        <v>31.569551424766971</v>
      </c>
      <c r="E347" s="70"/>
      <c r="F347" s="55">
        <f>SUM(F333:F346)</f>
        <v>29.029551424766968</v>
      </c>
      <c r="G347" s="87">
        <f>F347-D347</f>
        <v>-2.5400000000000027</v>
      </c>
      <c r="H347" s="86"/>
      <c r="I347" s="56">
        <f>SUM(I333:I346)</f>
        <v>31.569551424766971</v>
      </c>
      <c r="J347" s="70"/>
      <c r="K347" s="55">
        <f>SUM(K333:K346)</f>
        <v>29.029551424766968</v>
      </c>
      <c r="L347" s="87">
        <f>K347-I347</f>
        <v>-2.5400000000000027</v>
      </c>
      <c r="M347" s="86"/>
      <c r="N347" s="56">
        <f>SUM(N333:N346)</f>
        <v>31.889551424766971</v>
      </c>
      <c r="O347" s="70"/>
      <c r="P347" s="55">
        <f>SUM(P333:P346)</f>
        <v>29.029551424766968</v>
      </c>
      <c r="Q347" s="87">
        <f>P347-N347</f>
        <v>-2.860000000000003</v>
      </c>
      <c r="R347" s="86"/>
      <c r="S347" s="56">
        <f>SUM(S333:S346)</f>
        <v>37.569551424766978</v>
      </c>
      <c r="T347" s="70"/>
      <c r="U347" s="55">
        <f>SUM(U333:U346)</f>
        <v>29.029551424766968</v>
      </c>
      <c r="V347" s="87">
        <f>U347-S347</f>
        <v>-8.5400000000000098</v>
      </c>
    </row>
    <row r="348" spans="1:22" x14ac:dyDescent="0.25">
      <c r="A348" s="104">
        <f t="shared" si="50"/>
        <v>27</v>
      </c>
      <c r="B348" s="105" t="s">
        <v>88</v>
      </c>
      <c r="C348" s="88"/>
      <c r="D348" s="80"/>
      <c r="E348" s="71"/>
      <c r="F348" s="57"/>
      <c r="G348" s="89">
        <f>G347/D347</f>
        <v>-8.0457272446618294E-2</v>
      </c>
      <c r="H348" s="88"/>
      <c r="I348" s="80"/>
      <c r="J348" s="71"/>
      <c r="K348" s="57"/>
      <c r="L348" s="89">
        <f>L347/I347</f>
        <v>-8.0457272446618294E-2</v>
      </c>
      <c r="M348" s="88"/>
      <c r="N348" s="80"/>
      <c r="O348" s="71"/>
      <c r="P348" s="57"/>
      <c r="Q348" s="89">
        <f>Q347/N347</f>
        <v>-8.9684547829004216E-2</v>
      </c>
      <c r="R348" s="88"/>
      <c r="S348" s="80"/>
      <c r="T348" s="71"/>
      <c r="U348" s="57"/>
      <c r="V348" s="89">
        <f>V347/S347</f>
        <v>-0.22731173719498246</v>
      </c>
    </row>
    <row r="349" spans="1:22" x14ac:dyDescent="0.25">
      <c r="A349" s="106">
        <f t="shared" si="50"/>
        <v>28</v>
      </c>
      <c r="B349" s="91" t="s">
        <v>26</v>
      </c>
      <c r="C349" s="90"/>
      <c r="D349" s="81"/>
      <c r="E349" s="72"/>
      <c r="F349" s="54"/>
      <c r="G349" s="91"/>
      <c r="H349" s="90"/>
      <c r="I349" s="81"/>
      <c r="J349" s="72"/>
      <c r="K349" s="54"/>
      <c r="L349" s="91"/>
      <c r="M349" s="90"/>
      <c r="N349" s="81"/>
      <c r="O349" s="72"/>
      <c r="P349" s="54"/>
      <c r="Q349" s="91"/>
      <c r="R349" s="90"/>
      <c r="S349" s="81"/>
      <c r="T349" s="72"/>
      <c r="U349" s="54"/>
      <c r="V349" s="91"/>
    </row>
    <row r="350" spans="1:22" x14ac:dyDescent="0.25">
      <c r="A350" s="99">
        <f t="shared" si="50"/>
        <v>29</v>
      </c>
      <c r="B350" s="48" t="s">
        <v>58</v>
      </c>
      <c r="C350" s="37">
        <f>Rates!$B$17</f>
        <v>7.0000000000000001E-3</v>
      </c>
      <c r="D350" s="32">
        <f>C350*D325</f>
        <v>5.84192</v>
      </c>
      <c r="E350" s="74">
        <f>Rates!$J$17</f>
        <v>6.8999999999999999E-3</v>
      </c>
      <c r="F350" s="2">
        <f>E350*F325</f>
        <v>5.7584639999999991</v>
      </c>
      <c r="G350" s="48"/>
      <c r="H350" s="37">
        <f>Rates!$B$17</f>
        <v>7.0000000000000001E-3</v>
      </c>
      <c r="I350" s="32">
        <f>H350*I325</f>
        <v>5.84192</v>
      </c>
      <c r="J350" s="74">
        <f>Rates!$J$17</f>
        <v>6.8999999999999999E-3</v>
      </c>
      <c r="K350" s="2">
        <f>J350*K325</f>
        <v>5.7584639999999991</v>
      </c>
      <c r="L350" s="48"/>
      <c r="M350" s="37">
        <f>Rates!$B$17</f>
        <v>7.0000000000000001E-3</v>
      </c>
      <c r="N350" s="32">
        <f>M350*N325</f>
        <v>5.84192</v>
      </c>
      <c r="O350" s="74">
        <f>Rates!$J$17</f>
        <v>6.8999999999999999E-3</v>
      </c>
      <c r="P350" s="2">
        <f>O350*P325</f>
        <v>5.7584639999999991</v>
      </c>
      <c r="Q350" s="48"/>
      <c r="R350" s="37">
        <f>Rates!$B$17</f>
        <v>7.0000000000000001E-3</v>
      </c>
      <c r="S350" s="32">
        <f>R350*S325</f>
        <v>5.84192</v>
      </c>
      <c r="T350" s="74">
        <f>Rates!$J$17</f>
        <v>6.8999999999999999E-3</v>
      </c>
      <c r="U350" s="2">
        <f>T350*U325</f>
        <v>5.7584639999999991</v>
      </c>
      <c r="V350" s="48"/>
    </row>
    <row r="351" spans="1:22" x14ac:dyDescent="0.25">
      <c r="A351" s="99">
        <f t="shared" si="50"/>
        <v>30</v>
      </c>
      <c r="B351" s="48" t="s">
        <v>59</v>
      </c>
      <c r="C351" s="37">
        <f>Rates!$B$18</f>
        <v>5.3E-3</v>
      </c>
      <c r="D351" s="32">
        <f>C351*D325</f>
        <v>4.4231679999999995</v>
      </c>
      <c r="E351" s="74">
        <f>Rates!$J$18</f>
        <v>5.3E-3</v>
      </c>
      <c r="F351" s="2">
        <f>E351*F325</f>
        <v>4.4231679999999995</v>
      </c>
      <c r="G351" s="48"/>
      <c r="H351" s="37">
        <f>Rates!$B$18</f>
        <v>5.3E-3</v>
      </c>
      <c r="I351" s="32">
        <f>H351*I325</f>
        <v>4.4231679999999995</v>
      </c>
      <c r="J351" s="74">
        <f>Rates!$J$18</f>
        <v>5.3E-3</v>
      </c>
      <c r="K351" s="2">
        <f>J351*K325</f>
        <v>4.4231679999999995</v>
      </c>
      <c r="L351" s="48"/>
      <c r="M351" s="37">
        <f>Rates!$B$18</f>
        <v>5.3E-3</v>
      </c>
      <c r="N351" s="32">
        <f>M351*N325</f>
        <v>4.4231679999999995</v>
      </c>
      <c r="O351" s="74">
        <f>Rates!$J$18</f>
        <v>5.3E-3</v>
      </c>
      <c r="P351" s="2">
        <f>O351*P325</f>
        <v>4.4231679999999995</v>
      </c>
      <c r="Q351" s="48"/>
      <c r="R351" s="37">
        <f>Rates!$B$18</f>
        <v>5.3E-3</v>
      </c>
      <c r="S351" s="32">
        <f>R351*S325</f>
        <v>4.4231679999999995</v>
      </c>
      <c r="T351" s="74">
        <f>Rates!$J$18</f>
        <v>5.3E-3</v>
      </c>
      <c r="U351" s="2">
        <f>T351*U325</f>
        <v>4.4231679999999995</v>
      </c>
      <c r="V351" s="48"/>
    </row>
    <row r="352" spans="1:22" x14ac:dyDescent="0.25">
      <c r="A352" s="102">
        <f t="shared" si="50"/>
        <v>31</v>
      </c>
      <c r="B352" s="103" t="s">
        <v>23</v>
      </c>
      <c r="C352" s="86"/>
      <c r="D352" s="56">
        <f>SUM(D350:D351)</f>
        <v>10.265087999999999</v>
      </c>
      <c r="E352" s="70"/>
      <c r="F352" s="55">
        <f>SUM(F350:F351)</f>
        <v>10.181631999999999</v>
      </c>
      <c r="G352" s="87">
        <f>F352-D352</f>
        <v>-8.3455999999999975E-2</v>
      </c>
      <c r="H352" s="86"/>
      <c r="I352" s="56">
        <f>SUM(I350:I351)</f>
        <v>10.265087999999999</v>
      </c>
      <c r="J352" s="70"/>
      <c r="K352" s="55">
        <f>SUM(K350:K351)</f>
        <v>10.181631999999999</v>
      </c>
      <c r="L352" s="87">
        <f>K352-I352</f>
        <v>-8.3455999999999975E-2</v>
      </c>
      <c r="M352" s="86"/>
      <c r="N352" s="56">
        <f>SUM(N350:N351)</f>
        <v>10.265087999999999</v>
      </c>
      <c r="O352" s="70"/>
      <c r="P352" s="55">
        <f>SUM(P350:P351)</f>
        <v>10.181631999999999</v>
      </c>
      <c r="Q352" s="87">
        <f>P352-N352</f>
        <v>-8.3455999999999975E-2</v>
      </c>
      <c r="R352" s="86"/>
      <c r="S352" s="56">
        <f>SUM(S350:S351)</f>
        <v>10.265087999999999</v>
      </c>
      <c r="T352" s="70"/>
      <c r="U352" s="55">
        <f>SUM(U350:U351)</f>
        <v>10.181631999999999</v>
      </c>
      <c r="V352" s="87">
        <f>U352-S352</f>
        <v>-8.3455999999999975E-2</v>
      </c>
    </row>
    <row r="353" spans="1:22" x14ac:dyDescent="0.25">
      <c r="A353" s="104">
        <f t="shared" si="50"/>
        <v>32</v>
      </c>
      <c r="B353" s="105" t="s">
        <v>88</v>
      </c>
      <c r="C353" s="88"/>
      <c r="D353" s="80"/>
      <c r="E353" s="71"/>
      <c r="F353" s="57"/>
      <c r="G353" s="89">
        <f>G352/D352</f>
        <v>-8.1300813008130073E-3</v>
      </c>
      <c r="H353" s="88"/>
      <c r="I353" s="80"/>
      <c r="J353" s="71"/>
      <c r="K353" s="57"/>
      <c r="L353" s="89">
        <f>L352/I352</f>
        <v>-8.1300813008130073E-3</v>
      </c>
      <c r="M353" s="88"/>
      <c r="N353" s="80"/>
      <c r="O353" s="71"/>
      <c r="P353" s="57"/>
      <c r="Q353" s="89">
        <f>Q352/N352</f>
        <v>-8.1300813008130073E-3</v>
      </c>
      <c r="R353" s="88"/>
      <c r="S353" s="80"/>
      <c r="T353" s="71"/>
      <c r="U353" s="57"/>
      <c r="V353" s="89">
        <f>V352/S352</f>
        <v>-8.1300813008130073E-3</v>
      </c>
    </row>
    <row r="354" spans="1:22" x14ac:dyDescent="0.25">
      <c r="A354" s="106">
        <f t="shared" si="50"/>
        <v>33</v>
      </c>
      <c r="B354" s="91" t="s">
        <v>27</v>
      </c>
      <c r="C354" s="90"/>
      <c r="D354" s="81"/>
      <c r="E354" s="72"/>
      <c r="F354" s="54"/>
      <c r="G354" s="91"/>
      <c r="H354" s="90"/>
      <c r="I354" s="81"/>
      <c r="J354" s="72"/>
      <c r="K354" s="54"/>
      <c r="L354" s="91"/>
      <c r="M354" s="90"/>
      <c r="N354" s="81"/>
      <c r="O354" s="72"/>
      <c r="P354" s="54"/>
      <c r="Q354" s="91"/>
      <c r="R354" s="90"/>
      <c r="S354" s="81"/>
      <c r="T354" s="72"/>
      <c r="U354" s="54"/>
      <c r="V354" s="91"/>
    </row>
    <row r="355" spans="1:22" x14ac:dyDescent="0.25">
      <c r="A355" s="99">
        <f t="shared" si="50"/>
        <v>34</v>
      </c>
      <c r="B355" s="48" t="s">
        <v>179</v>
      </c>
      <c r="C355" s="37">
        <f>WMSR+OESP+RRRP</f>
        <v>6.0000000000000001E-3</v>
      </c>
      <c r="D355" s="32">
        <f>C355*D325</f>
        <v>5.0073599999999994</v>
      </c>
      <c r="E355" s="74">
        <f>WMSR+OESP+RRRP</f>
        <v>6.0000000000000001E-3</v>
      </c>
      <c r="F355" s="2">
        <f>E355*F325</f>
        <v>5.0073599999999994</v>
      </c>
      <c r="G355" s="48"/>
      <c r="H355" s="37">
        <f>WMSR+OESP+RRRP</f>
        <v>6.0000000000000001E-3</v>
      </c>
      <c r="I355" s="32">
        <f>H355*I325</f>
        <v>5.0073599999999994</v>
      </c>
      <c r="J355" s="74">
        <f>WMSR+OESP+RRRP</f>
        <v>6.0000000000000001E-3</v>
      </c>
      <c r="K355" s="2">
        <f>J355*K325</f>
        <v>5.0073599999999994</v>
      </c>
      <c r="L355" s="48"/>
      <c r="M355" s="37">
        <f>WMSR+OESP+RRRP</f>
        <v>6.0000000000000001E-3</v>
      </c>
      <c r="N355" s="32">
        <f>M355*N325</f>
        <v>5.0073599999999994</v>
      </c>
      <c r="O355" s="74">
        <f>WMSR+OESP+RRRP</f>
        <v>6.0000000000000001E-3</v>
      </c>
      <c r="P355" s="2">
        <f>O355*P325</f>
        <v>5.0073599999999994</v>
      </c>
      <c r="Q355" s="48"/>
      <c r="R355" s="37">
        <f>WMSR+OESP+RRRP</f>
        <v>6.0000000000000001E-3</v>
      </c>
      <c r="S355" s="32">
        <f>R355*S325</f>
        <v>5.0073599999999994</v>
      </c>
      <c r="T355" s="74">
        <f>WMSR+OESP+RRRP</f>
        <v>6.0000000000000001E-3</v>
      </c>
      <c r="U355" s="2">
        <f>T355*U325</f>
        <v>5.0073599999999994</v>
      </c>
      <c r="V355" s="48"/>
    </row>
    <row r="356" spans="1:22" x14ac:dyDescent="0.25">
      <c r="A356" s="99">
        <f t="shared" si="50"/>
        <v>35</v>
      </c>
      <c r="B356" s="48" t="s">
        <v>57</v>
      </c>
      <c r="C356" s="37">
        <f>SSS</f>
        <v>0.25</v>
      </c>
      <c r="D356" s="32">
        <f>C356</f>
        <v>0.25</v>
      </c>
      <c r="E356" s="74">
        <f>SSS</f>
        <v>0.25</v>
      </c>
      <c r="F356" s="2">
        <f>E356</f>
        <v>0.25</v>
      </c>
      <c r="G356" s="48"/>
      <c r="H356" s="37">
        <f>SSS</f>
        <v>0.25</v>
      </c>
      <c r="I356" s="32">
        <f>H356</f>
        <v>0.25</v>
      </c>
      <c r="J356" s="74">
        <f>SSS</f>
        <v>0.25</v>
      </c>
      <c r="K356" s="2">
        <f>J356</f>
        <v>0.25</v>
      </c>
      <c r="L356" s="48"/>
      <c r="M356" s="37">
        <f>SSS</f>
        <v>0.25</v>
      </c>
      <c r="N356" s="32">
        <f>M356</f>
        <v>0.25</v>
      </c>
      <c r="O356" s="74">
        <f>SSS</f>
        <v>0.25</v>
      </c>
      <c r="P356" s="2">
        <f>O356</f>
        <v>0.25</v>
      </c>
      <c r="Q356" s="48"/>
      <c r="R356" s="37">
        <f>SSS</f>
        <v>0.25</v>
      </c>
      <c r="S356" s="32">
        <f>R356</f>
        <v>0.25</v>
      </c>
      <c r="T356" s="74">
        <f>SSS</f>
        <v>0.25</v>
      </c>
      <c r="U356" s="2">
        <f>T356</f>
        <v>0.25</v>
      </c>
      <c r="V356" s="48"/>
    </row>
    <row r="357" spans="1:22" x14ac:dyDescent="0.25">
      <c r="A357" s="99">
        <f t="shared" si="50"/>
        <v>36</v>
      </c>
      <c r="B357" s="48" t="s">
        <v>9</v>
      </c>
      <c r="C357" s="37">
        <v>0</v>
      </c>
      <c r="D357" s="32">
        <f>C357*D322</f>
        <v>0</v>
      </c>
      <c r="E357" s="74">
        <v>0</v>
      </c>
      <c r="F357" s="2">
        <f>E357*F322</f>
        <v>0</v>
      </c>
      <c r="G357" s="48"/>
      <c r="H357" s="37">
        <v>0</v>
      </c>
      <c r="I357" s="32">
        <f>H357*I322</f>
        <v>0</v>
      </c>
      <c r="J357" s="74">
        <v>0</v>
      </c>
      <c r="K357" s="2">
        <f>J357*K322</f>
        <v>0</v>
      </c>
      <c r="L357" s="48"/>
      <c r="M357" s="37">
        <v>0</v>
      </c>
      <c r="N357" s="32">
        <f>M357*N322</f>
        <v>0</v>
      </c>
      <c r="O357" s="74">
        <v>0</v>
      </c>
      <c r="P357" s="2">
        <f>O357*P322</f>
        <v>0</v>
      </c>
      <c r="Q357" s="48"/>
      <c r="R357" s="37">
        <v>0</v>
      </c>
      <c r="S357" s="32">
        <f>R357*S322</f>
        <v>0</v>
      </c>
      <c r="T357" s="74">
        <v>0</v>
      </c>
      <c r="U357" s="2">
        <f>T357*U322</f>
        <v>0</v>
      </c>
      <c r="V357" s="48"/>
    </row>
    <row r="358" spans="1:22" x14ac:dyDescent="0.25">
      <c r="A358" s="99">
        <f t="shared" si="50"/>
        <v>37</v>
      </c>
      <c r="B358" s="48" t="s">
        <v>28</v>
      </c>
      <c r="C358" s="49">
        <v>0</v>
      </c>
      <c r="D358" s="32"/>
      <c r="E358" s="66">
        <v>0</v>
      </c>
      <c r="F358" s="2"/>
      <c r="G358" s="48"/>
      <c r="H358" s="49">
        <v>0</v>
      </c>
      <c r="I358" s="32"/>
      <c r="J358" s="66">
        <v>0</v>
      </c>
      <c r="K358" s="2"/>
      <c r="L358" s="48"/>
      <c r="M358" s="49">
        <v>0</v>
      </c>
      <c r="N358" s="32"/>
      <c r="O358" s="66">
        <v>0</v>
      </c>
      <c r="P358" s="2"/>
      <c r="Q358" s="48"/>
      <c r="R358" s="49">
        <v>0</v>
      </c>
      <c r="S358" s="32"/>
      <c r="T358" s="66">
        <v>0</v>
      </c>
      <c r="U358" s="2"/>
      <c r="V358" s="48"/>
    </row>
    <row r="359" spans="1:22" x14ac:dyDescent="0.25">
      <c r="A359" s="102">
        <f t="shared" si="50"/>
        <v>38</v>
      </c>
      <c r="B359" s="103" t="s">
        <v>10</v>
      </c>
      <c r="C359" s="86"/>
      <c r="D359" s="56">
        <f>SUM(D355:D358)</f>
        <v>5.2573599999999994</v>
      </c>
      <c r="E359" s="70"/>
      <c r="F359" s="55">
        <f>SUM(F355:F358)</f>
        <v>5.2573599999999994</v>
      </c>
      <c r="G359" s="87">
        <f>F359-D359</f>
        <v>0</v>
      </c>
      <c r="H359" s="86"/>
      <c r="I359" s="56">
        <f>SUM(I355:I358)</f>
        <v>5.2573599999999994</v>
      </c>
      <c r="J359" s="70"/>
      <c r="K359" s="55">
        <f>SUM(K355:K358)</f>
        <v>5.2573599999999994</v>
      </c>
      <c r="L359" s="87">
        <f>K359-I359</f>
        <v>0</v>
      </c>
      <c r="M359" s="86"/>
      <c r="N359" s="56">
        <f>SUM(N355:N358)</f>
        <v>5.2573599999999994</v>
      </c>
      <c r="O359" s="70"/>
      <c r="P359" s="55">
        <f>SUM(P355:P358)</f>
        <v>5.2573599999999994</v>
      </c>
      <c r="Q359" s="87">
        <f>P359-N359</f>
        <v>0</v>
      </c>
      <c r="R359" s="86"/>
      <c r="S359" s="56">
        <f>SUM(S355:S358)</f>
        <v>5.2573599999999994</v>
      </c>
      <c r="T359" s="70"/>
      <c r="U359" s="55">
        <f>SUM(U355:U358)</f>
        <v>5.2573599999999994</v>
      </c>
      <c r="V359" s="87">
        <f>U359-S359</f>
        <v>0</v>
      </c>
    </row>
    <row r="360" spans="1:22" x14ac:dyDescent="0.25">
      <c r="A360" s="104">
        <f t="shared" si="50"/>
        <v>39</v>
      </c>
      <c r="B360" s="105" t="s">
        <v>88</v>
      </c>
      <c r="C360" s="88"/>
      <c r="D360" s="80"/>
      <c r="E360" s="71"/>
      <c r="F360" s="57"/>
      <c r="G360" s="89">
        <f>G359/D359</f>
        <v>0</v>
      </c>
      <c r="H360" s="88"/>
      <c r="I360" s="80"/>
      <c r="J360" s="71"/>
      <c r="K360" s="57"/>
      <c r="L360" s="89">
        <f>L359/I359</f>
        <v>0</v>
      </c>
      <c r="M360" s="88"/>
      <c r="N360" s="80"/>
      <c r="O360" s="71"/>
      <c r="P360" s="57"/>
      <c r="Q360" s="89">
        <f>Q359/N359</f>
        <v>0</v>
      </c>
      <c r="R360" s="88"/>
      <c r="S360" s="80"/>
      <c r="T360" s="71"/>
      <c r="U360" s="57"/>
      <c r="V360" s="89">
        <f>V359/S359</f>
        <v>0</v>
      </c>
    </row>
    <row r="361" spans="1:22" x14ac:dyDescent="0.25">
      <c r="A361" s="124">
        <f t="shared" si="50"/>
        <v>40</v>
      </c>
      <c r="B361" s="125" t="s">
        <v>98</v>
      </c>
      <c r="C361" s="337"/>
      <c r="D361" s="127">
        <f>D330+D347+D352+D359</f>
        <v>136.20198610918774</v>
      </c>
      <c r="E361" s="338"/>
      <c r="F361" s="53">
        <f>F330+F347+F352+F359</f>
        <v>133.57853010918774</v>
      </c>
      <c r="G361" s="345">
        <f>F361-D361</f>
        <v>-2.6234560000000045</v>
      </c>
      <c r="H361" s="337"/>
      <c r="I361" s="127">
        <f>I330+I347+I352+I359</f>
        <v>136.20198610918774</v>
      </c>
      <c r="J361" s="338"/>
      <c r="K361" s="53">
        <f>K330+K347+K352+K359</f>
        <v>133.57853010918774</v>
      </c>
      <c r="L361" s="345">
        <f>K361-I361</f>
        <v>-2.6234560000000045</v>
      </c>
      <c r="M361" s="337"/>
      <c r="N361" s="127">
        <f>N330+N347+N352+N359</f>
        <v>136.52198610918774</v>
      </c>
      <c r="O361" s="338"/>
      <c r="P361" s="53">
        <f>P330+P347+P352+P359</f>
        <v>133.57853010918774</v>
      </c>
      <c r="Q361" s="345">
        <f>P361-N361</f>
        <v>-2.9434559999999976</v>
      </c>
      <c r="R361" s="337"/>
      <c r="S361" s="127">
        <f>S330+S347+S352+S359</f>
        <v>142.20198610918774</v>
      </c>
      <c r="T361" s="338"/>
      <c r="U361" s="53">
        <f>U330+U347+U352+U359</f>
        <v>133.57853010918774</v>
      </c>
      <c r="V361" s="345">
        <f>U361-S361</f>
        <v>-8.6234560000000045</v>
      </c>
    </row>
    <row r="362" spans="1:22" x14ac:dyDescent="0.25">
      <c r="A362" s="339">
        <f>A361+1</f>
        <v>41</v>
      </c>
      <c r="B362" s="340" t="s">
        <v>88</v>
      </c>
      <c r="C362" s="341"/>
      <c r="D362" s="342"/>
      <c r="E362" s="343"/>
      <c r="F362" s="344"/>
      <c r="G362" s="346">
        <f>G361/D361</f>
        <v>-1.926151060599721E-2</v>
      </c>
      <c r="H362" s="341"/>
      <c r="I362" s="342"/>
      <c r="J362" s="343"/>
      <c r="K362" s="344"/>
      <c r="L362" s="346">
        <f>L361/I361</f>
        <v>-1.926151060599721E-2</v>
      </c>
      <c r="M362" s="341"/>
      <c r="N362" s="342"/>
      <c r="O362" s="343"/>
      <c r="P362" s="344"/>
      <c r="Q362" s="346">
        <f>Q361/N361</f>
        <v>-2.156030749249338E-2</v>
      </c>
      <c r="R362" s="341"/>
      <c r="S362" s="342"/>
      <c r="T362" s="343"/>
      <c r="U362" s="344"/>
      <c r="V362" s="346">
        <f>V361/S361</f>
        <v>-6.0642303500449059E-2</v>
      </c>
    </row>
    <row r="363" spans="1:22" x14ac:dyDescent="0.25">
      <c r="A363" s="108">
        <f>A362+1</f>
        <v>42</v>
      </c>
      <c r="B363" s="94" t="s">
        <v>11</v>
      </c>
      <c r="C363" s="50"/>
      <c r="D363" s="33">
        <f>D361*0.13</f>
        <v>17.706258194194408</v>
      </c>
      <c r="E363" s="76"/>
      <c r="F363" s="59">
        <f>F361*0.13</f>
        <v>17.365208914194408</v>
      </c>
      <c r="G363" s="94"/>
      <c r="H363" s="50"/>
      <c r="I363" s="33">
        <f>I361*0.13</f>
        <v>17.706258194194408</v>
      </c>
      <c r="J363" s="76"/>
      <c r="K363" s="59">
        <f>K361*0.13</f>
        <v>17.365208914194408</v>
      </c>
      <c r="L363" s="94"/>
      <c r="M363" s="50"/>
      <c r="N363" s="33">
        <f>N361*0.13</f>
        <v>17.747858194194407</v>
      </c>
      <c r="O363" s="76"/>
      <c r="P363" s="59">
        <f>P361*0.13</f>
        <v>17.365208914194408</v>
      </c>
      <c r="Q363" s="94"/>
      <c r="R363" s="50"/>
      <c r="S363" s="33">
        <f>S361*0.13</f>
        <v>18.486258194194406</v>
      </c>
      <c r="T363" s="76"/>
      <c r="U363" s="59">
        <f>U361*0.13</f>
        <v>17.365208914194408</v>
      </c>
      <c r="V363" s="94"/>
    </row>
    <row r="364" spans="1:22" x14ac:dyDescent="0.25">
      <c r="A364" s="109">
        <f>A363+1</f>
        <v>43</v>
      </c>
      <c r="B364" s="110" t="s">
        <v>13</v>
      </c>
      <c r="C364" s="95"/>
      <c r="D364" s="64">
        <f>SUM(D361:D363)</f>
        <v>153.90824430338216</v>
      </c>
      <c r="E364" s="78"/>
      <c r="F364" s="63">
        <f>SUM(F361:F363)</f>
        <v>150.94373902338214</v>
      </c>
      <c r="G364" s="96">
        <f>F364-D364</f>
        <v>-2.9645052800000258</v>
      </c>
      <c r="H364" s="95"/>
      <c r="I364" s="64">
        <f>SUM(I361:I363)</f>
        <v>153.90824430338216</v>
      </c>
      <c r="J364" s="78"/>
      <c r="K364" s="63">
        <f>SUM(K361:K363)</f>
        <v>150.94373902338214</v>
      </c>
      <c r="L364" s="96">
        <f>K364-I364</f>
        <v>-2.9645052800000258</v>
      </c>
      <c r="M364" s="95"/>
      <c r="N364" s="64">
        <f>SUM(N361:N363)</f>
        <v>154.26984430338214</v>
      </c>
      <c r="O364" s="78"/>
      <c r="P364" s="63">
        <f>SUM(P361:P363)</f>
        <v>150.94373902338214</v>
      </c>
      <c r="Q364" s="96">
        <f>P364-N364</f>
        <v>-3.3261052800000073</v>
      </c>
      <c r="R364" s="95"/>
      <c r="S364" s="64">
        <f>SUM(S361:S363)</f>
        <v>160.68824430338213</v>
      </c>
      <c r="T364" s="78"/>
      <c r="U364" s="63">
        <f>SUM(U361:U363)</f>
        <v>150.94373902338214</v>
      </c>
      <c r="V364" s="96">
        <f>U364-S364</f>
        <v>-9.7445052799999985</v>
      </c>
    </row>
    <row r="365" spans="1:22" x14ac:dyDescent="0.25">
      <c r="A365" s="111">
        <f t="shared" si="50"/>
        <v>44</v>
      </c>
      <c r="B365" s="112" t="s">
        <v>88</v>
      </c>
      <c r="C365" s="97"/>
      <c r="D365" s="83"/>
      <c r="E365" s="79"/>
      <c r="F365" s="65"/>
      <c r="G365" s="98">
        <f>G364/D364</f>
        <v>-1.9261510605997345E-2</v>
      </c>
      <c r="H365" s="97"/>
      <c r="I365" s="83"/>
      <c r="J365" s="79"/>
      <c r="K365" s="65"/>
      <c r="L365" s="98">
        <f>L364/I364</f>
        <v>-1.9261510605997345E-2</v>
      </c>
      <c r="M365" s="97"/>
      <c r="N365" s="83"/>
      <c r="O365" s="79"/>
      <c r="P365" s="65"/>
      <c r="Q365" s="98">
        <f>Q364/N364</f>
        <v>-2.1560307492493446E-2</v>
      </c>
      <c r="R365" s="97"/>
      <c r="S365" s="83"/>
      <c r="T365" s="79"/>
      <c r="U365" s="65"/>
      <c r="V365" s="98">
        <f>V364/S364</f>
        <v>-6.0642303500449024E-2</v>
      </c>
    </row>
    <row r="366" spans="1:22" x14ac:dyDescent="0.25">
      <c r="A366" s="151">
        <f t="shared" si="50"/>
        <v>45</v>
      </c>
      <c r="B366" s="152" t="s">
        <v>14</v>
      </c>
      <c r="C366" s="153"/>
      <c r="D366" s="154"/>
      <c r="E366" s="155"/>
      <c r="F366" s="156"/>
      <c r="G366" s="152"/>
      <c r="H366" s="153"/>
      <c r="I366" s="154"/>
      <c r="J366" s="155"/>
      <c r="K366" s="156"/>
      <c r="L366" s="152"/>
      <c r="M366" s="153"/>
      <c r="N366" s="154"/>
      <c r="O366" s="155"/>
      <c r="P366" s="156"/>
      <c r="Q366" s="152"/>
      <c r="R366" s="153"/>
      <c r="S366" s="154"/>
      <c r="T366" s="155"/>
      <c r="U366" s="156"/>
      <c r="V366" s="152"/>
    </row>
    <row r="367" spans="1:22" x14ac:dyDescent="0.25">
      <c r="A367" s="108">
        <f t="shared" si="50"/>
        <v>46</v>
      </c>
      <c r="B367" s="94" t="s">
        <v>97</v>
      </c>
      <c r="C367" s="162">
        <v>0</v>
      </c>
      <c r="D367" s="33">
        <f>C367*D322</f>
        <v>0</v>
      </c>
      <c r="E367" s="163">
        <v>0</v>
      </c>
      <c r="F367" s="59">
        <f>E367*F322</f>
        <v>0</v>
      </c>
      <c r="G367" s="94"/>
      <c r="H367" s="162">
        <v>0</v>
      </c>
      <c r="I367" s="33">
        <f>H367*I322</f>
        <v>0</v>
      </c>
      <c r="J367" s="163">
        <v>0</v>
      </c>
      <c r="K367" s="59">
        <f>J367*K322</f>
        <v>0</v>
      </c>
      <c r="L367" s="94"/>
      <c r="M367" s="162">
        <f>Rates!B321</f>
        <v>0</v>
      </c>
      <c r="N367" s="33">
        <f>M367*N322</f>
        <v>0</v>
      </c>
      <c r="O367" s="163">
        <v>0</v>
      </c>
      <c r="P367" s="59">
        <f>O367*P322</f>
        <v>0</v>
      </c>
      <c r="Q367" s="94"/>
      <c r="R367" s="162">
        <f>Rates!$B$25</f>
        <v>3.0999999999999999E-3</v>
      </c>
      <c r="S367" s="33">
        <f>R367*S322</f>
        <v>2.48</v>
      </c>
      <c r="T367" s="163">
        <v>0</v>
      </c>
      <c r="U367" s="59">
        <f>T367*U322</f>
        <v>0</v>
      </c>
      <c r="V367" s="94"/>
    </row>
    <row r="368" spans="1:22" x14ac:dyDescent="0.25">
      <c r="A368" s="108">
        <f t="shared" si="50"/>
        <v>47</v>
      </c>
      <c r="B368" s="94" t="s">
        <v>164</v>
      </c>
      <c r="C368" s="162">
        <v>0</v>
      </c>
      <c r="D368" s="33">
        <f>C368*D323</f>
        <v>0</v>
      </c>
      <c r="E368" s="163">
        <v>0</v>
      </c>
      <c r="F368" s="59">
        <f>E368*F323</f>
        <v>0</v>
      </c>
      <c r="G368" s="94"/>
      <c r="H368" s="162">
        <v>0</v>
      </c>
      <c r="I368" s="33">
        <f>H368*I323</f>
        <v>0</v>
      </c>
      <c r="J368" s="163">
        <v>0</v>
      </c>
      <c r="K368" s="59">
        <f>J368*K323</f>
        <v>0</v>
      </c>
      <c r="L368" s="94"/>
      <c r="M368" s="162">
        <f>Rates!B322</f>
        <v>0</v>
      </c>
      <c r="N368" s="33">
        <f>M368*N323</f>
        <v>0</v>
      </c>
      <c r="O368" s="163">
        <v>0</v>
      </c>
      <c r="P368" s="59">
        <f>O368*P323</f>
        <v>0</v>
      </c>
      <c r="Q368" s="94"/>
      <c r="R368" s="162">
        <f>Rates!$B$26</f>
        <v>-2.9999999999999997E-4</v>
      </c>
      <c r="S368" s="33">
        <f>R368*S322</f>
        <v>-0.24</v>
      </c>
      <c r="T368" s="163">
        <v>0</v>
      </c>
      <c r="U368" s="59">
        <f>T368*U322</f>
        <v>0</v>
      </c>
      <c r="V368" s="94"/>
    </row>
    <row r="369" spans="1:22" x14ac:dyDescent="0.25">
      <c r="A369" s="108">
        <f t="shared" si="50"/>
        <v>48</v>
      </c>
      <c r="B369" s="48" t="s">
        <v>96</v>
      </c>
      <c r="C369" s="37">
        <f>Rates!$B$15</f>
        <v>3.3999999999999998E-3</v>
      </c>
      <c r="D369" s="32">
        <f>C369*D322</f>
        <v>2.7199999999999998</v>
      </c>
      <c r="E369" s="163">
        <f>Rates!$J$15</f>
        <v>0</v>
      </c>
      <c r="F369" s="2">
        <f>E369*F322</f>
        <v>0</v>
      </c>
      <c r="G369" s="48"/>
      <c r="H369" s="37">
        <f>Rates!$B$15</f>
        <v>3.3999999999999998E-3</v>
      </c>
      <c r="I369" s="32">
        <f>H369*I322</f>
        <v>2.7199999999999998</v>
      </c>
      <c r="J369" s="163">
        <f>Rates!$J$15</f>
        <v>0</v>
      </c>
      <c r="K369" s="2">
        <f>J369*K322</f>
        <v>0</v>
      </c>
      <c r="L369" s="48"/>
      <c r="M369" s="37">
        <f>Rates!$B$15</f>
        <v>3.3999999999999998E-3</v>
      </c>
      <c r="N369" s="32">
        <f>M369*N322</f>
        <v>2.7199999999999998</v>
      </c>
      <c r="O369" s="163">
        <f>Rates!$J$15</f>
        <v>0</v>
      </c>
      <c r="P369" s="2">
        <f>O369*P322</f>
        <v>0</v>
      </c>
      <c r="Q369" s="48"/>
      <c r="R369" s="37">
        <f>Rates!$B$15</f>
        <v>3.3999999999999998E-3</v>
      </c>
      <c r="S369" s="32">
        <f>R369*S322</f>
        <v>2.7199999999999998</v>
      </c>
      <c r="T369" s="163">
        <f>Rates!$J$15</f>
        <v>0</v>
      </c>
      <c r="U369" s="2">
        <f>T369*U322</f>
        <v>0</v>
      </c>
      <c r="V369" s="48"/>
    </row>
    <row r="370" spans="1:22" x14ac:dyDescent="0.25">
      <c r="A370" s="289">
        <f t="shared" si="50"/>
        <v>49</v>
      </c>
      <c r="B370" s="85" t="s">
        <v>144</v>
      </c>
      <c r="C370" s="290">
        <f>Rates!$B$16</f>
        <v>0</v>
      </c>
      <c r="D370" s="39">
        <f>C370*D323</f>
        <v>0</v>
      </c>
      <c r="E370" s="163">
        <f>Rates!$J$16</f>
        <v>-1.2999999999999999E-3</v>
      </c>
      <c r="F370" s="2">
        <f>E370*F322</f>
        <v>-1.04</v>
      </c>
      <c r="G370" s="85"/>
      <c r="H370" s="290">
        <f>Rates!$B$16</f>
        <v>0</v>
      </c>
      <c r="I370" s="39">
        <f>H370*I323</f>
        <v>0</v>
      </c>
      <c r="J370" s="163">
        <f>Rates!$J$16</f>
        <v>-1.2999999999999999E-3</v>
      </c>
      <c r="K370" s="2">
        <f>J370*K322</f>
        <v>-1.04</v>
      </c>
      <c r="L370" s="85"/>
      <c r="M370" s="290">
        <f>Rates!$B$16</f>
        <v>0</v>
      </c>
      <c r="N370" s="39">
        <f>M370*N323</f>
        <v>0</v>
      </c>
      <c r="O370" s="163">
        <f>Rates!$J$16</f>
        <v>-1.2999999999999999E-3</v>
      </c>
      <c r="P370" s="2">
        <f>O370*P322</f>
        <v>-1.04</v>
      </c>
      <c r="Q370" s="85"/>
      <c r="R370" s="290">
        <f>Rates!$B$16</f>
        <v>0</v>
      </c>
      <c r="S370" s="39">
        <f>R370*S323</f>
        <v>0</v>
      </c>
      <c r="T370" s="163">
        <f>Rates!$J$16</f>
        <v>-1.2999999999999999E-3</v>
      </c>
      <c r="U370" s="2">
        <f>T370*U322</f>
        <v>-1.04</v>
      </c>
      <c r="V370" s="85"/>
    </row>
    <row r="371" spans="1:22" x14ac:dyDescent="0.25">
      <c r="A371" s="347">
        <f t="shared" si="50"/>
        <v>50</v>
      </c>
      <c r="B371" s="348" t="s">
        <v>15</v>
      </c>
      <c r="C371" s="371"/>
      <c r="D371" s="350">
        <f>D361+SUM(D367:D370)</f>
        <v>138.92198610918774</v>
      </c>
      <c r="E371" s="372"/>
      <c r="F371" s="352">
        <f>F361+SUM(F367:F370)</f>
        <v>132.53853010918775</v>
      </c>
      <c r="G371" s="363">
        <f>F371-D371</f>
        <v>-6.3834559999999954</v>
      </c>
      <c r="H371" s="371"/>
      <c r="I371" s="350">
        <f>I361+SUM(I367:I370)</f>
        <v>138.92198610918774</v>
      </c>
      <c r="J371" s="372"/>
      <c r="K371" s="352">
        <f>K361+SUM(K367:K370)</f>
        <v>132.53853010918775</v>
      </c>
      <c r="L371" s="363">
        <f>K371-I371</f>
        <v>-6.3834559999999954</v>
      </c>
      <c r="M371" s="371"/>
      <c r="N371" s="350">
        <f>N361+SUM(N367:N370)</f>
        <v>139.24198610918774</v>
      </c>
      <c r="O371" s="372"/>
      <c r="P371" s="352">
        <f>P361+SUM(P367:P370)</f>
        <v>132.53853010918775</v>
      </c>
      <c r="Q371" s="363">
        <f>P371-N371</f>
        <v>-6.7034559999999885</v>
      </c>
      <c r="R371" s="371"/>
      <c r="S371" s="350">
        <f>S361+SUM(S367:S370)</f>
        <v>147.16198610918775</v>
      </c>
      <c r="T371" s="372"/>
      <c r="U371" s="352">
        <f>U361+SUM(U367:U370)</f>
        <v>132.53853010918775</v>
      </c>
      <c r="V371" s="363">
        <f>U371-S371</f>
        <v>-14.623456000000004</v>
      </c>
    </row>
    <row r="372" spans="1:22" x14ac:dyDescent="0.25">
      <c r="A372" s="339">
        <f>A371+1</f>
        <v>51</v>
      </c>
      <c r="B372" s="340" t="s">
        <v>88</v>
      </c>
      <c r="C372" s="341"/>
      <c r="D372" s="342"/>
      <c r="E372" s="343"/>
      <c r="F372" s="344"/>
      <c r="G372" s="346">
        <f>G371/D371</f>
        <v>-4.594993333152339E-2</v>
      </c>
      <c r="H372" s="341"/>
      <c r="I372" s="342"/>
      <c r="J372" s="343"/>
      <c r="K372" s="344"/>
      <c r="L372" s="346">
        <f>L371/I371</f>
        <v>-4.594993333152339E-2</v>
      </c>
      <c r="M372" s="341"/>
      <c r="N372" s="342"/>
      <c r="O372" s="343"/>
      <c r="P372" s="344"/>
      <c r="Q372" s="346">
        <f>Q371/N371</f>
        <v>-4.81424905469491E-2</v>
      </c>
      <c r="R372" s="341"/>
      <c r="S372" s="342"/>
      <c r="T372" s="343"/>
      <c r="U372" s="344"/>
      <c r="V372" s="346">
        <f>V371/S371</f>
        <v>-9.9369792339918814E-2</v>
      </c>
    </row>
    <row r="373" spans="1:22" x14ac:dyDescent="0.25">
      <c r="A373" s="108">
        <f>A372+1</f>
        <v>52</v>
      </c>
      <c r="B373" s="94" t="s">
        <v>11</v>
      </c>
      <c r="C373" s="50"/>
      <c r="D373" s="33">
        <f>D371*0.13</f>
        <v>18.059858194194408</v>
      </c>
      <c r="E373" s="76"/>
      <c r="F373" s="59">
        <f>F371*0.13</f>
        <v>17.230008914194407</v>
      </c>
      <c r="G373" s="94"/>
      <c r="H373" s="50"/>
      <c r="I373" s="33">
        <f>I371*0.13</f>
        <v>18.059858194194408</v>
      </c>
      <c r="J373" s="76"/>
      <c r="K373" s="59">
        <f>K371*0.13</f>
        <v>17.230008914194407</v>
      </c>
      <c r="L373" s="94"/>
      <c r="M373" s="50"/>
      <c r="N373" s="33">
        <f>N371*0.13</f>
        <v>18.101458194194407</v>
      </c>
      <c r="O373" s="76"/>
      <c r="P373" s="59">
        <f>P371*0.13</f>
        <v>17.230008914194407</v>
      </c>
      <c r="Q373" s="94"/>
      <c r="R373" s="50"/>
      <c r="S373" s="33">
        <f>S371*0.13</f>
        <v>19.131058194194409</v>
      </c>
      <c r="T373" s="76"/>
      <c r="U373" s="59">
        <f>U371*0.13</f>
        <v>17.230008914194407</v>
      </c>
      <c r="V373" s="94"/>
    </row>
    <row r="374" spans="1:22" x14ac:dyDescent="0.25">
      <c r="A374" s="137">
        <f>A373+1</f>
        <v>53</v>
      </c>
      <c r="B374" s="138" t="s">
        <v>13</v>
      </c>
      <c r="C374" s="139"/>
      <c r="D374" s="140">
        <f>SUM(D371:D373)</f>
        <v>156.98184430338216</v>
      </c>
      <c r="E374" s="141"/>
      <c r="F374" s="142">
        <f>SUM(F371:F373)</f>
        <v>149.76853902338215</v>
      </c>
      <c r="G374" s="143">
        <f>F374-D374</f>
        <v>-7.2133052800000144</v>
      </c>
      <c r="H374" s="139"/>
      <c r="I374" s="140">
        <f>SUM(I371:I373)</f>
        <v>156.98184430338216</v>
      </c>
      <c r="J374" s="141"/>
      <c r="K374" s="142">
        <f>SUM(K371:K373)</f>
        <v>149.76853902338215</v>
      </c>
      <c r="L374" s="143">
        <f>K374-I374</f>
        <v>-7.2133052800000144</v>
      </c>
      <c r="M374" s="139"/>
      <c r="N374" s="140">
        <f>SUM(N371:N373)</f>
        <v>157.34344430338214</v>
      </c>
      <c r="O374" s="141"/>
      <c r="P374" s="142">
        <f>SUM(P371:P373)</f>
        <v>149.76853902338215</v>
      </c>
      <c r="Q374" s="143">
        <f>P374-N374</f>
        <v>-7.5749052799999959</v>
      </c>
      <c r="R374" s="139"/>
      <c r="S374" s="140">
        <f>SUM(S371:S373)</f>
        <v>166.29304430338215</v>
      </c>
      <c r="T374" s="141"/>
      <c r="U374" s="142">
        <f>SUM(U371:U373)</f>
        <v>149.76853902338215</v>
      </c>
      <c r="V374" s="143">
        <f>U374-S374</f>
        <v>-16.52450528</v>
      </c>
    </row>
    <row r="375" spans="1:22" ht="15.75" thickBot="1" x14ac:dyDescent="0.3">
      <c r="A375" s="144">
        <f t="shared" si="50"/>
        <v>54</v>
      </c>
      <c r="B375" s="145" t="s">
        <v>88</v>
      </c>
      <c r="C375" s="146"/>
      <c r="D375" s="147"/>
      <c r="E375" s="148"/>
      <c r="F375" s="149"/>
      <c r="G375" s="150">
        <f>G374/D374</f>
        <v>-4.5949933331523515E-2</v>
      </c>
      <c r="H375" s="146"/>
      <c r="I375" s="147"/>
      <c r="J375" s="148"/>
      <c r="K375" s="149"/>
      <c r="L375" s="150">
        <f>L374/I374</f>
        <v>-4.5949933331523515E-2</v>
      </c>
      <c r="M375" s="146"/>
      <c r="N375" s="147"/>
      <c r="O375" s="148"/>
      <c r="P375" s="149"/>
      <c r="Q375" s="150">
        <f>Q374/N374</f>
        <v>-4.8142490546949156E-2</v>
      </c>
      <c r="R375" s="146"/>
      <c r="S375" s="147"/>
      <c r="T375" s="148"/>
      <c r="U375" s="149"/>
      <c r="V375" s="150">
        <f>V374/S374</f>
        <v>-9.9369792339918786E-2</v>
      </c>
    </row>
    <row r="376" spans="1:22" ht="15.75" thickBot="1" x14ac:dyDescent="0.3"/>
    <row r="377" spans="1:22" x14ac:dyDescent="0.25">
      <c r="A377" s="113">
        <f>A375+1</f>
        <v>55</v>
      </c>
      <c r="B377" s="114" t="s">
        <v>90</v>
      </c>
      <c r="C377" s="113" t="s">
        <v>2</v>
      </c>
      <c r="D377" s="158" t="s">
        <v>3</v>
      </c>
      <c r="E377" s="159" t="s">
        <v>2</v>
      </c>
      <c r="F377" s="160" t="s">
        <v>3</v>
      </c>
      <c r="G377" s="161" t="s">
        <v>78</v>
      </c>
      <c r="H377" s="113" t="s">
        <v>2</v>
      </c>
      <c r="I377" s="158" t="s">
        <v>3</v>
      </c>
      <c r="J377" s="159" t="s">
        <v>2</v>
      </c>
      <c r="K377" s="160" t="s">
        <v>3</v>
      </c>
      <c r="L377" s="161" t="s">
        <v>78</v>
      </c>
      <c r="M377" s="113" t="s">
        <v>2</v>
      </c>
      <c r="N377" s="158" t="s">
        <v>3</v>
      </c>
      <c r="O377" s="159" t="s">
        <v>2</v>
      </c>
      <c r="P377" s="160" t="s">
        <v>3</v>
      </c>
      <c r="Q377" s="161" t="s">
        <v>78</v>
      </c>
      <c r="R377" s="113" t="s">
        <v>2</v>
      </c>
      <c r="S377" s="158" t="s">
        <v>3</v>
      </c>
      <c r="T377" s="159" t="s">
        <v>2</v>
      </c>
      <c r="U377" s="160" t="s">
        <v>3</v>
      </c>
      <c r="V377" s="161" t="s">
        <v>78</v>
      </c>
    </row>
    <row r="378" spans="1:22" x14ac:dyDescent="0.25">
      <c r="A378" s="99">
        <f>A377+1</f>
        <v>56</v>
      </c>
      <c r="B378" s="48" t="s">
        <v>89</v>
      </c>
      <c r="C378" s="49"/>
      <c r="D378" s="32">
        <f>SUM(D333:D334)+D337+D346+D339</f>
        <v>24.12</v>
      </c>
      <c r="E378" s="66"/>
      <c r="F378" s="2">
        <f>SUM(F333:F334)+F337+F346+F339</f>
        <v>23.91</v>
      </c>
      <c r="G378" s="36">
        <f>F378-D378</f>
        <v>-0.21000000000000085</v>
      </c>
      <c r="H378" s="49"/>
      <c r="I378" s="32">
        <f>SUM(I333:I334)+I337+I346+I339</f>
        <v>24.12</v>
      </c>
      <c r="J378" s="66"/>
      <c r="K378" s="2">
        <f>SUM(K333:K334)+K337+K346+K339</f>
        <v>23.91</v>
      </c>
      <c r="L378" s="36">
        <f>K378-I378</f>
        <v>-0.21000000000000085</v>
      </c>
      <c r="M378" s="49"/>
      <c r="N378" s="32">
        <f>SUM(N333:N334)+N337+N346+N339</f>
        <v>24.12</v>
      </c>
      <c r="O378" s="66"/>
      <c r="P378" s="2">
        <f>SUM(P333:P334)+P337+P346+P339</f>
        <v>23.91</v>
      </c>
      <c r="Q378" s="36">
        <f>P378-N378</f>
        <v>-0.21000000000000085</v>
      </c>
      <c r="R378" s="49"/>
      <c r="S378" s="32">
        <f>SUM(S333:S334)+S337+S346+S339</f>
        <v>24.12</v>
      </c>
      <c r="T378" s="66"/>
      <c r="U378" s="2">
        <f>SUM(U333:U334)+U337+U346+U339</f>
        <v>23.91</v>
      </c>
      <c r="V378" s="36">
        <f>U378-S378</f>
        <v>-0.21000000000000085</v>
      </c>
    </row>
    <row r="379" spans="1:22" x14ac:dyDescent="0.25">
      <c r="A379" s="124">
        <f t="shared" ref="A379:A381" si="59">A378+1</f>
        <v>57</v>
      </c>
      <c r="B379" s="125" t="s">
        <v>88</v>
      </c>
      <c r="C379" s="126"/>
      <c r="D379" s="127"/>
      <c r="E379" s="128"/>
      <c r="F379" s="53"/>
      <c r="G379" s="129">
        <f>G378/SUM(D378:D381)</f>
        <v>-6.6519792180275159E-3</v>
      </c>
      <c r="H379" s="126"/>
      <c r="I379" s="127"/>
      <c r="J379" s="128"/>
      <c r="K379" s="53"/>
      <c r="L379" s="129">
        <f>L378/SUM(I378:I381)</f>
        <v>-6.6519792180275159E-3</v>
      </c>
      <c r="M379" s="126"/>
      <c r="N379" s="127"/>
      <c r="O379" s="128"/>
      <c r="P379" s="53"/>
      <c r="Q379" s="129">
        <f>Q378/SUM(N378:N381)</f>
        <v>-6.5852290363954341E-3</v>
      </c>
      <c r="R379" s="126"/>
      <c r="S379" s="127"/>
      <c r="T379" s="128"/>
      <c r="U379" s="53"/>
      <c r="V379" s="129">
        <f>V378/SUM(S378:S381)</f>
        <v>-5.5896328818438477E-3</v>
      </c>
    </row>
    <row r="380" spans="1:22" x14ac:dyDescent="0.25">
      <c r="A380" s="99">
        <f t="shared" si="59"/>
        <v>58</v>
      </c>
      <c r="B380" s="48" t="s">
        <v>91</v>
      </c>
      <c r="C380" s="49"/>
      <c r="D380" s="32">
        <f>D335+D338+SUM(D340:D345)+D336</f>
        <v>7.4495514247669714</v>
      </c>
      <c r="E380" s="66"/>
      <c r="F380" s="2">
        <f>F335+F338+SUM(F340:F345)+F336</f>
        <v>5.1195514247669713</v>
      </c>
      <c r="G380" s="36">
        <f>F380-D380</f>
        <v>-2.33</v>
      </c>
      <c r="H380" s="49"/>
      <c r="I380" s="32">
        <f>I335+I338+SUM(I340:I345)+I336</f>
        <v>7.4495514247669714</v>
      </c>
      <c r="J380" s="66"/>
      <c r="K380" s="2">
        <f>K335+K338+SUM(K340:K345)+K336</f>
        <v>5.1195514247669713</v>
      </c>
      <c r="L380" s="36">
        <f>K380-I380</f>
        <v>-2.33</v>
      </c>
      <c r="M380" s="49"/>
      <c r="N380" s="32">
        <f>N335+N338+SUM(N340:N345)+N336</f>
        <v>7.7695514247669717</v>
      </c>
      <c r="O380" s="66"/>
      <c r="P380" s="2">
        <f>P335+P338+SUM(P340:P345)+P336</f>
        <v>5.1195514247669713</v>
      </c>
      <c r="Q380" s="36">
        <f>P380-N380</f>
        <v>-2.6500000000000004</v>
      </c>
      <c r="R380" s="49"/>
      <c r="S380" s="32">
        <f>S335+S338+SUM(S340:S345)+S336</f>
        <v>13.449551424766971</v>
      </c>
      <c r="T380" s="66"/>
      <c r="U380" s="2">
        <f>U335+U338+SUM(U340:U345)+U336</f>
        <v>5.1195514247669713</v>
      </c>
      <c r="V380" s="36">
        <f>U380-S380</f>
        <v>-8.33</v>
      </c>
    </row>
    <row r="381" spans="1:22" ht="15.75" thickBot="1" x14ac:dyDescent="0.3">
      <c r="A381" s="130">
        <f t="shared" si="59"/>
        <v>59</v>
      </c>
      <c r="B381" s="131" t="s">
        <v>88</v>
      </c>
      <c r="C381" s="132"/>
      <c r="D381" s="133"/>
      <c r="E381" s="134"/>
      <c r="F381" s="135"/>
      <c r="G381" s="136">
        <f>G380/SUM(D378:D381)</f>
        <v>-7.380529322859071E-2</v>
      </c>
      <c r="H381" s="132"/>
      <c r="I381" s="133"/>
      <c r="J381" s="134"/>
      <c r="K381" s="135"/>
      <c r="L381" s="136">
        <f>L380/SUM(I378:I381)</f>
        <v>-7.380529322859071E-2</v>
      </c>
      <c r="M381" s="132"/>
      <c r="N381" s="133"/>
      <c r="O381" s="134"/>
      <c r="P381" s="135"/>
      <c r="Q381" s="136">
        <f>Q380/SUM(N378:N381)</f>
        <v>-8.3099318792608734E-2</v>
      </c>
      <c r="R381" s="132"/>
      <c r="S381" s="133"/>
      <c r="T381" s="134"/>
      <c r="U381" s="135"/>
      <c r="V381" s="136">
        <f>V380/SUM(S378:S381)</f>
        <v>-0.22172210431313841</v>
      </c>
    </row>
    <row r="382" spans="1:22" ht="15.75" thickBot="1" x14ac:dyDescent="0.3"/>
    <row r="383" spans="1:22" x14ac:dyDescent="0.25">
      <c r="A383" s="333" t="s">
        <v>82</v>
      </c>
      <c r="B383" s="335" t="s">
        <v>0</v>
      </c>
      <c r="C383" s="331" t="s">
        <v>160</v>
      </c>
      <c r="D383" s="332"/>
      <c r="E383" s="329" t="s">
        <v>159</v>
      </c>
      <c r="F383" s="329"/>
      <c r="G383" s="330"/>
      <c r="H383" s="331" t="s">
        <v>161</v>
      </c>
      <c r="I383" s="332"/>
      <c r="J383" s="329" t="s">
        <v>159</v>
      </c>
      <c r="K383" s="329"/>
      <c r="L383" s="330"/>
      <c r="M383" s="331" t="s">
        <v>162</v>
      </c>
      <c r="N383" s="332"/>
      <c r="O383" s="329" t="s">
        <v>159</v>
      </c>
      <c r="P383" s="329"/>
      <c r="Q383" s="330"/>
      <c r="R383" s="331" t="s">
        <v>163</v>
      </c>
      <c r="S383" s="332"/>
      <c r="T383" s="329" t="s">
        <v>159</v>
      </c>
      <c r="U383" s="329"/>
      <c r="V383" s="330"/>
    </row>
    <row r="384" spans="1:22" x14ac:dyDescent="0.25">
      <c r="A384" s="334"/>
      <c r="B384" s="336"/>
      <c r="C384" s="117" t="s">
        <v>2</v>
      </c>
      <c r="D384" s="118" t="s">
        <v>3</v>
      </c>
      <c r="E384" s="119" t="s">
        <v>2</v>
      </c>
      <c r="F384" s="120" t="s">
        <v>3</v>
      </c>
      <c r="G384" s="246" t="s">
        <v>78</v>
      </c>
      <c r="H384" s="117" t="s">
        <v>2</v>
      </c>
      <c r="I384" s="118" t="s">
        <v>3</v>
      </c>
      <c r="J384" s="119" t="s">
        <v>2</v>
      </c>
      <c r="K384" s="120" t="s">
        <v>3</v>
      </c>
      <c r="L384" s="246" t="s">
        <v>78</v>
      </c>
      <c r="M384" s="117" t="s">
        <v>2</v>
      </c>
      <c r="N384" s="118" t="s">
        <v>3</v>
      </c>
      <c r="O384" s="119" t="s">
        <v>2</v>
      </c>
      <c r="P384" s="120" t="s">
        <v>3</v>
      </c>
      <c r="Q384" s="246" t="s">
        <v>78</v>
      </c>
      <c r="R384" s="117" t="s">
        <v>2</v>
      </c>
      <c r="S384" s="118" t="s">
        <v>3</v>
      </c>
      <c r="T384" s="119" t="s">
        <v>2</v>
      </c>
      <c r="U384" s="120" t="s">
        <v>3</v>
      </c>
      <c r="V384" s="246" t="s">
        <v>78</v>
      </c>
    </row>
    <row r="385" spans="1:22" x14ac:dyDescent="0.25">
      <c r="A385" s="99">
        <v>1</v>
      </c>
      <c r="B385" s="48" t="s">
        <v>69</v>
      </c>
      <c r="C385" s="49"/>
      <c r="D385" s="210">
        <v>1000</v>
      </c>
      <c r="E385" s="66"/>
      <c r="F385" s="1">
        <f>D385</f>
        <v>1000</v>
      </c>
      <c r="G385" s="48"/>
      <c r="H385" s="49"/>
      <c r="I385" s="30">
        <f>D385</f>
        <v>1000</v>
      </c>
      <c r="J385" s="66"/>
      <c r="K385" s="1">
        <f>I385</f>
        <v>1000</v>
      </c>
      <c r="L385" s="48"/>
      <c r="M385" s="49"/>
      <c r="N385" s="30">
        <f>D385</f>
        <v>1000</v>
      </c>
      <c r="O385" s="66"/>
      <c r="P385" s="1">
        <f>N385</f>
        <v>1000</v>
      </c>
      <c r="Q385" s="48"/>
      <c r="R385" s="49"/>
      <c r="S385" s="30">
        <f>D385</f>
        <v>1000</v>
      </c>
      <c r="T385" s="66"/>
      <c r="U385" s="1">
        <f>S385</f>
        <v>1000</v>
      </c>
      <c r="V385" s="48"/>
    </row>
    <row r="386" spans="1:22" x14ac:dyDescent="0.25">
      <c r="A386" s="99">
        <f>A385+1</f>
        <v>2</v>
      </c>
      <c r="B386" s="48" t="s">
        <v>70</v>
      </c>
      <c r="C386" s="49"/>
      <c r="D386" s="30">
        <v>0</v>
      </c>
      <c r="E386" s="66"/>
      <c r="F386" s="1">
        <f>D386</f>
        <v>0</v>
      </c>
      <c r="G386" s="48"/>
      <c r="H386" s="49"/>
      <c r="I386" s="30">
        <v>0</v>
      </c>
      <c r="J386" s="66"/>
      <c r="K386" s="1">
        <f>I386</f>
        <v>0</v>
      </c>
      <c r="L386" s="48"/>
      <c r="M386" s="49"/>
      <c r="N386" s="30">
        <v>0</v>
      </c>
      <c r="O386" s="66"/>
      <c r="P386" s="1">
        <f>N386</f>
        <v>0</v>
      </c>
      <c r="Q386" s="48"/>
      <c r="R386" s="49"/>
      <c r="S386" s="30">
        <v>0</v>
      </c>
      <c r="T386" s="66"/>
      <c r="U386" s="1">
        <f>S386</f>
        <v>0</v>
      </c>
      <c r="V386" s="48"/>
    </row>
    <row r="387" spans="1:22" x14ac:dyDescent="0.25">
      <c r="A387" s="99">
        <f t="shared" ref="A387:A438" si="60">A386+1</f>
        <v>3</v>
      </c>
      <c r="B387" s="48" t="s">
        <v>19</v>
      </c>
      <c r="C387" s="49"/>
      <c r="D387" s="30">
        <f>EPI_LOSS</f>
        <v>1.0431999999999999</v>
      </c>
      <c r="E387" s="66"/>
      <c r="F387" s="1">
        <f>EPI_LOSS</f>
        <v>1.0431999999999999</v>
      </c>
      <c r="G387" s="48"/>
      <c r="H387" s="49"/>
      <c r="I387" s="30">
        <f>EPI_LOSS</f>
        <v>1.0431999999999999</v>
      </c>
      <c r="J387" s="66"/>
      <c r="K387" s="1">
        <f>EPI_LOSS</f>
        <v>1.0431999999999999</v>
      </c>
      <c r="L387" s="48"/>
      <c r="M387" s="49"/>
      <c r="N387" s="30">
        <f>EPI_LOSS</f>
        <v>1.0431999999999999</v>
      </c>
      <c r="O387" s="66"/>
      <c r="P387" s="1">
        <f>EPI_LOSS</f>
        <v>1.0431999999999999</v>
      </c>
      <c r="Q387" s="48"/>
      <c r="R387" s="49"/>
      <c r="S387" s="42">
        <f>NEW_LOSS</f>
        <v>1.0431999999999999</v>
      </c>
      <c r="T387" s="66"/>
      <c r="U387" s="1">
        <f>EPI_LOSS</f>
        <v>1.0431999999999999</v>
      </c>
      <c r="V387" s="48"/>
    </row>
    <row r="388" spans="1:22" x14ac:dyDescent="0.25">
      <c r="A388" s="99">
        <f t="shared" si="60"/>
        <v>4</v>
      </c>
      <c r="B388" s="48" t="s">
        <v>71</v>
      </c>
      <c r="C388" s="49"/>
      <c r="D388" s="30">
        <f>D385*D387</f>
        <v>1043.1999999999998</v>
      </c>
      <c r="E388" s="66"/>
      <c r="F388" s="1">
        <f>F385*F387</f>
        <v>1043.1999999999998</v>
      </c>
      <c r="G388" s="48"/>
      <c r="H388" s="49"/>
      <c r="I388" s="30">
        <f>I385*I387</f>
        <v>1043.1999999999998</v>
      </c>
      <c r="J388" s="66"/>
      <c r="K388" s="1">
        <f>K385*K387</f>
        <v>1043.1999999999998</v>
      </c>
      <c r="L388" s="48"/>
      <c r="M388" s="49"/>
      <c r="N388" s="30">
        <f>N385*N387</f>
        <v>1043.1999999999998</v>
      </c>
      <c r="O388" s="66"/>
      <c r="P388" s="1">
        <f>P385*P387</f>
        <v>1043.1999999999998</v>
      </c>
      <c r="Q388" s="48"/>
      <c r="R388" s="49"/>
      <c r="S388" s="30">
        <f>S385*S387</f>
        <v>1043.1999999999998</v>
      </c>
      <c r="T388" s="66"/>
      <c r="U388" s="1">
        <f>U385*U387</f>
        <v>1043.1999999999998</v>
      </c>
      <c r="V388" s="48"/>
    </row>
    <row r="389" spans="1:22" x14ac:dyDescent="0.25">
      <c r="A389" s="100">
        <f t="shared" si="60"/>
        <v>5</v>
      </c>
      <c r="B389" s="46" t="s">
        <v>24</v>
      </c>
      <c r="C389" s="45"/>
      <c r="D389" s="31"/>
      <c r="E389" s="67"/>
      <c r="F389" s="29"/>
      <c r="G389" s="46"/>
      <c r="H389" s="45"/>
      <c r="I389" s="31"/>
      <c r="J389" s="67"/>
      <c r="K389" s="29"/>
      <c r="L389" s="46"/>
      <c r="M389" s="45"/>
      <c r="N389" s="31"/>
      <c r="O389" s="67"/>
      <c r="P389" s="29"/>
      <c r="Q389" s="46"/>
      <c r="R389" s="45"/>
      <c r="S389" s="31"/>
      <c r="T389" s="67"/>
      <c r="U389" s="29"/>
      <c r="V389" s="46"/>
    </row>
    <row r="390" spans="1:22" x14ac:dyDescent="0.25">
      <c r="A390" s="99">
        <f t="shared" si="60"/>
        <v>6</v>
      </c>
      <c r="B390" s="48" t="s">
        <v>20</v>
      </c>
      <c r="C390" s="47">
        <f>'General Input'!$B$11</f>
        <v>8.6999999999999994E-2</v>
      </c>
      <c r="D390" s="32">
        <f>D385*C390*TOU_OFF</f>
        <v>56.532623169107858</v>
      </c>
      <c r="E390" s="68">
        <f>'General Input'!$B$11</f>
        <v>8.6999999999999994E-2</v>
      </c>
      <c r="F390" s="2">
        <f>F385*E390*TOU_OFF</f>
        <v>56.532623169107858</v>
      </c>
      <c r="G390" s="48"/>
      <c r="H390" s="47">
        <f>'General Input'!$B$11</f>
        <v>8.6999999999999994E-2</v>
      </c>
      <c r="I390" s="32">
        <f>I385*H390*TOU_OFF</f>
        <v>56.532623169107858</v>
      </c>
      <c r="J390" s="68">
        <f>'General Input'!$B$11</f>
        <v>8.6999999999999994E-2</v>
      </c>
      <c r="K390" s="2">
        <f>K385*J390*TOU_OFF</f>
        <v>56.532623169107858</v>
      </c>
      <c r="L390" s="48"/>
      <c r="M390" s="47">
        <f>'General Input'!$B$11</f>
        <v>8.6999999999999994E-2</v>
      </c>
      <c r="N390" s="32">
        <f>N385*M390*TOU_OFF</f>
        <v>56.532623169107858</v>
      </c>
      <c r="O390" s="68">
        <f>'General Input'!$B$11</f>
        <v>8.6999999999999994E-2</v>
      </c>
      <c r="P390" s="2">
        <f>P385*O390*TOU_OFF</f>
        <v>56.532623169107858</v>
      </c>
      <c r="Q390" s="48"/>
      <c r="R390" s="47">
        <f>'General Input'!$B$11</f>
        <v>8.6999999999999994E-2</v>
      </c>
      <c r="S390" s="32">
        <f>S385*R390*TOU_OFF</f>
        <v>56.532623169107858</v>
      </c>
      <c r="T390" s="68">
        <f>'General Input'!$B$11</f>
        <v>8.6999999999999994E-2</v>
      </c>
      <c r="U390" s="2">
        <f>U385*T390*TOU_OFF</f>
        <v>56.532623169107858</v>
      </c>
      <c r="V390" s="48"/>
    </row>
    <row r="391" spans="1:22" x14ac:dyDescent="0.25">
      <c r="A391" s="99">
        <f t="shared" si="60"/>
        <v>7</v>
      </c>
      <c r="B391" s="48" t="s">
        <v>21</v>
      </c>
      <c r="C391" s="47">
        <f>'General Input'!$B$12</f>
        <v>0.13200000000000001</v>
      </c>
      <c r="D391" s="32">
        <f>D385*C391*TOU_MID</f>
        <v>22.498002663115848</v>
      </c>
      <c r="E391" s="68">
        <f>'General Input'!$B$12</f>
        <v>0.13200000000000001</v>
      </c>
      <c r="F391" s="2">
        <f>F385*E391*TOU_MID</f>
        <v>22.498002663115848</v>
      </c>
      <c r="G391" s="48"/>
      <c r="H391" s="47">
        <f>'General Input'!$B$12</f>
        <v>0.13200000000000001</v>
      </c>
      <c r="I391" s="32">
        <f>I385*H391*TOU_MID</f>
        <v>22.498002663115848</v>
      </c>
      <c r="J391" s="68">
        <f>'General Input'!$B$12</f>
        <v>0.13200000000000001</v>
      </c>
      <c r="K391" s="2">
        <f>K385*J391*TOU_MID</f>
        <v>22.498002663115848</v>
      </c>
      <c r="L391" s="48"/>
      <c r="M391" s="47">
        <f>'General Input'!$B$12</f>
        <v>0.13200000000000001</v>
      </c>
      <c r="N391" s="32">
        <f>N385*M391*TOU_MID</f>
        <v>22.498002663115848</v>
      </c>
      <c r="O391" s="68">
        <f>'General Input'!$B$12</f>
        <v>0.13200000000000001</v>
      </c>
      <c r="P391" s="2">
        <f>P385*O391*TOU_MID</f>
        <v>22.498002663115848</v>
      </c>
      <c r="Q391" s="48"/>
      <c r="R391" s="47">
        <f>'General Input'!$B$12</f>
        <v>0.13200000000000001</v>
      </c>
      <c r="S391" s="32">
        <f>S385*R391*TOU_MID</f>
        <v>22.498002663115848</v>
      </c>
      <c r="T391" s="68">
        <f>'General Input'!$B$12</f>
        <v>0.13200000000000001</v>
      </c>
      <c r="U391" s="2">
        <f>U385*T391*TOU_MID</f>
        <v>22.498002663115848</v>
      </c>
      <c r="V391" s="48"/>
    </row>
    <row r="392" spans="1:22" x14ac:dyDescent="0.25">
      <c r="A392" s="101">
        <f t="shared" si="60"/>
        <v>8</v>
      </c>
      <c r="B392" s="85" t="s">
        <v>22</v>
      </c>
      <c r="C392" s="84">
        <f>'General Input'!$B$13</f>
        <v>0.18</v>
      </c>
      <c r="D392" s="39">
        <f>D385*C392*TOU_ON</f>
        <v>32.35685752330226</v>
      </c>
      <c r="E392" s="69">
        <f>'General Input'!$B$13</f>
        <v>0.18</v>
      </c>
      <c r="F392" s="40">
        <f>F385*E392*TOU_ON</f>
        <v>32.35685752330226</v>
      </c>
      <c r="G392" s="85"/>
      <c r="H392" s="84">
        <f>'General Input'!$B$13</f>
        <v>0.18</v>
      </c>
      <c r="I392" s="39">
        <f>I385*H392*TOU_ON</f>
        <v>32.35685752330226</v>
      </c>
      <c r="J392" s="69">
        <f>'General Input'!$B$13</f>
        <v>0.18</v>
      </c>
      <c r="K392" s="40">
        <f>K385*J392*TOU_ON</f>
        <v>32.35685752330226</v>
      </c>
      <c r="L392" s="85"/>
      <c r="M392" s="84">
        <f>'General Input'!$B$13</f>
        <v>0.18</v>
      </c>
      <c r="N392" s="39">
        <f>N385*M392*TOU_ON</f>
        <v>32.35685752330226</v>
      </c>
      <c r="O392" s="69">
        <f>'General Input'!$B$13</f>
        <v>0.18</v>
      </c>
      <c r="P392" s="40">
        <f>P385*O392*TOU_ON</f>
        <v>32.35685752330226</v>
      </c>
      <c r="Q392" s="85"/>
      <c r="R392" s="84">
        <f>'General Input'!$B$13</f>
        <v>0.18</v>
      </c>
      <c r="S392" s="39">
        <f>S385*R392*TOU_ON</f>
        <v>32.35685752330226</v>
      </c>
      <c r="T392" s="69">
        <f>'General Input'!$B$13</f>
        <v>0.18</v>
      </c>
      <c r="U392" s="40">
        <f>U385*T392*TOU_ON</f>
        <v>32.35685752330226</v>
      </c>
      <c r="V392" s="85"/>
    </row>
    <row r="393" spans="1:22" x14ac:dyDescent="0.25">
      <c r="A393" s="102">
        <f t="shared" si="60"/>
        <v>9</v>
      </c>
      <c r="B393" s="103" t="s">
        <v>23</v>
      </c>
      <c r="C393" s="86"/>
      <c r="D393" s="56">
        <f>SUM(D390:D392)</f>
        <v>111.38748335552597</v>
      </c>
      <c r="E393" s="70"/>
      <c r="F393" s="55">
        <f>SUM(F390:F392)</f>
        <v>111.38748335552597</v>
      </c>
      <c r="G393" s="87">
        <f>D393-F393</f>
        <v>0</v>
      </c>
      <c r="H393" s="86"/>
      <c r="I393" s="56">
        <f>SUM(I390:I392)</f>
        <v>111.38748335552597</v>
      </c>
      <c r="J393" s="70"/>
      <c r="K393" s="55">
        <f>SUM(K390:K392)</f>
        <v>111.38748335552597</v>
      </c>
      <c r="L393" s="87">
        <f>I393-K393</f>
        <v>0</v>
      </c>
      <c r="M393" s="86"/>
      <c r="N393" s="56">
        <f>SUM(N390:N392)</f>
        <v>111.38748335552597</v>
      </c>
      <c r="O393" s="70"/>
      <c r="P393" s="55">
        <f>SUM(P390:P392)</f>
        <v>111.38748335552597</v>
      </c>
      <c r="Q393" s="87">
        <f>N393-P393</f>
        <v>0</v>
      </c>
      <c r="R393" s="86"/>
      <c r="S393" s="56">
        <f>SUM(S390:S392)</f>
        <v>111.38748335552597</v>
      </c>
      <c r="T393" s="70"/>
      <c r="U393" s="55">
        <f>SUM(U390:U392)</f>
        <v>111.38748335552597</v>
      </c>
      <c r="V393" s="87">
        <f>S393-U393</f>
        <v>0</v>
      </c>
    </row>
    <row r="394" spans="1:22" x14ac:dyDescent="0.25">
      <c r="A394" s="104">
        <f t="shared" si="60"/>
        <v>10</v>
      </c>
      <c r="B394" s="105" t="s">
        <v>88</v>
      </c>
      <c r="C394" s="88"/>
      <c r="D394" s="80"/>
      <c r="E394" s="71"/>
      <c r="F394" s="57"/>
      <c r="G394" s="89">
        <f>G393/D393</f>
        <v>0</v>
      </c>
      <c r="H394" s="88"/>
      <c r="I394" s="80"/>
      <c r="J394" s="71"/>
      <c r="K394" s="57"/>
      <c r="L394" s="89">
        <f>L393/I393</f>
        <v>0</v>
      </c>
      <c r="M394" s="88"/>
      <c r="N394" s="80"/>
      <c r="O394" s="71"/>
      <c r="P394" s="57"/>
      <c r="Q394" s="89">
        <f>Q393/N393</f>
        <v>0</v>
      </c>
      <c r="R394" s="88"/>
      <c r="S394" s="80"/>
      <c r="T394" s="71"/>
      <c r="U394" s="57"/>
      <c r="V394" s="89">
        <f>V393/S393</f>
        <v>0</v>
      </c>
    </row>
    <row r="395" spans="1:22" x14ac:dyDescent="0.25">
      <c r="A395" s="106">
        <f t="shared" si="60"/>
        <v>11</v>
      </c>
      <c r="B395" s="91" t="s">
        <v>25</v>
      </c>
      <c r="C395" s="90"/>
      <c r="D395" s="81"/>
      <c r="E395" s="72"/>
      <c r="F395" s="54"/>
      <c r="G395" s="91"/>
      <c r="H395" s="90"/>
      <c r="I395" s="81"/>
      <c r="J395" s="72"/>
      <c r="K395" s="54"/>
      <c r="L395" s="91"/>
      <c r="M395" s="90"/>
      <c r="N395" s="81"/>
      <c r="O395" s="72"/>
      <c r="P395" s="54"/>
      <c r="Q395" s="91"/>
      <c r="R395" s="90"/>
      <c r="S395" s="81"/>
      <c r="T395" s="72"/>
      <c r="U395" s="54"/>
      <c r="V395" s="91"/>
    </row>
    <row r="396" spans="1:22" x14ac:dyDescent="0.25">
      <c r="A396" s="99">
        <f t="shared" si="60"/>
        <v>12</v>
      </c>
      <c r="B396" s="48" t="s">
        <v>5</v>
      </c>
      <c r="C396" s="35">
        <f>Rates!$B$3</f>
        <v>18.98</v>
      </c>
      <c r="D396" s="294">
        <f>C396</f>
        <v>18.98</v>
      </c>
      <c r="E396" s="73">
        <f>Rates!$J$3</f>
        <v>20.99</v>
      </c>
      <c r="F396" s="2">
        <f>E396</f>
        <v>20.99</v>
      </c>
      <c r="G396" s="48"/>
      <c r="H396" s="35">
        <f>Rates!$B$3</f>
        <v>18.98</v>
      </c>
      <c r="I396" s="294">
        <f>H396</f>
        <v>18.98</v>
      </c>
      <c r="J396" s="73">
        <f>Rates!$J$3</f>
        <v>20.99</v>
      </c>
      <c r="K396" s="2">
        <f>J396</f>
        <v>20.99</v>
      </c>
      <c r="L396" s="48"/>
      <c r="M396" s="35">
        <f>Rates!$B$3</f>
        <v>18.98</v>
      </c>
      <c r="N396" s="294">
        <f>M396</f>
        <v>18.98</v>
      </c>
      <c r="O396" s="73">
        <f>Rates!$J$3</f>
        <v>20.99</v>
      </c>
      <c r="P396" s="2">
        <f>O396</f>
        <v>20.99</v>
      </c>
      <c r="Q396" s="48"/>
      <c r="R396" s="35">
        <f>Rates!$B$3</f>
        <v>18.98</v>
      </c>
      <c r="S396" s="294">
        <f>R396</f>
        <v>18.98</v>
      </c>
      <c r="T396" s="73">
        <f>Rates!$J$3</f>
        <v>20.99</v>
      </c>
      <c r="U396" s="2">
        <f>T396</f>
        <v>20.99</v>
      </c>
      <c r="V396" s="48"/>
    </row>
    <row r="397" spans="1:22" x14ac:dyDescent="0.25">
      <c r="A397" s="99">
        <f>A396+1</f>
        <v>13</v>
      </c>
      <c r="B397" s="48" t="s">
        <v>140</v>
      </c>
      <c r="C397" s="35">
        <f>Rates!$B$4</f>
        <v>0.22</v>
      </c>
      <c r="D397" s="294">
        <f t="shared" ref="D397:D398" si="61">C397</f>
        <v>0.22</v>
      </c>
      <c r="E397" s="73">
        <f>Rates!$J$4</f>
        <v>0</v>
      </c>
      <c r="F397" s="2">
        <f t="shared" ref="F397:F398" si="62">E397</f>
        <v>0</v>
      </c>
      <c r="G397" s="48"/>
      <c r="H397" s="35">
        <f>Rates!$B$4</f>
        <v>0.22</v>
      </c>
      <c r="I397" s="294">
        <f t="shared" ref="I397:I398" si="63">H397</f>
        <v>0.22</v>
      </c>
      <c r="J397" s="73">
        <f>Rates!$J$4</f>
        <v>0</v>
      </c>
      <c r="K397" s="2">
        <f t="shared" ref="K397:K398" si="64">J397</f>
        <v>0</v>
      </c>
      <c r="L397" s="48"/>
      <c r="M397" s="35">
        <f>Rates!$B$4</f>
        <v>0.22</v>
      </c>
      <c r="N397" s="294">
        <f t="shared" ref="N397:N398" si="65">M397</f>
        <v>0.22</v>
      </c>
      <c r="O397" s="73">
        <f>Rates!$J$4</f>
        <v>0</v>
      </c>
      <c r="P397" s="2">
        <f t="shared" ref="P397:P398" si="66">O397</f>
        <v>0</v>
      </c>
      <c r="Q397" s="48"/>
      <c r="R397" s="35">
        <f>Rates!$B$4</f>
        <v>0.22</v>
      </c>
      <c r="S397" s="294">
        <f t="shared" ref="S397:S398" si="67">R397</f>
        <v>0.22</v>
      </c>
      <c r="T397" s="73">
        <f>Rates!$J$4</f>
        <v>0</v>
      </c>
      <c r="U397" s="2">
        <f t="shared" ref="U397:U398" si="68">T397</f>
        <v>0</v>
      </c>
      <c r="V397" s="48"/>
    </row>
    <row r="398" spans="1:22" x14ac:dyDescent="0.25">
      <c r="A398" s="99">
        <f t="shared" si="60"/>
        <v>14</v>
      </c>
      <c r="B398" s="48" t="s">
        <v>73</v>
      </c>
      <c r="C398" s="35">
        <f>Rates!$B$5</f>
        <v>0.79</v>
      </c>
      <c r="D398" s="294">
        <f t="shared" si="61"/>
        <v>0.79</v>
      </c>
      <c r="E398" s="73">
        <f>Rates!$J$5</f>
        <v>0.79</v>
      </c>
      <c r="F398" s="2">
        <f t="shared" si="62"/>
        <v>0.79</v>
      </c>
      <c r="G398" s="48"/>
      <c r="H398" s="35">
        <f>Rates!$B$5</f>
        <v>0.79</v>
      </c>
      <c r="I398" s="294">
        <f t="shared" si="63"/>
        <v>0.79</v>
      </c>
      <c r="J398" s="73">
        <f>Rates!$J$5</f>
        <v>0.79</v>
      </c>
      <c r="K398" s="2">
        <f t="shared" si="64"/>
        <v>0.79</v>
      </c>
      <c r="L398" s="48"/>
      <c r="M398" s="35">
        <f>Rates!$B$5</f>
        <v>0.79</v>
      </c>
      <c r="N398" s="294">
        <f t="shared" si="65"/>
        <v>0.79</v>
      </c>
      <c r="O398" s="73">
        <f>Rates!$J$5</f>
        <v>0.79</v>
      </c>
      <c r="P398" s="2">
        <f t="shared" si="66"/>
        <v>0.79</v>
      </c>
      <c r="Q398" s="48"/>
      <c r="R398" s="35">
        <f>Rates!$B$5</f>
        <v>0.79</v>
      </c>
      <c r="S398" s="294">
        <f t="shared" si="67"/>
        <v>0.79</v>
      </c>
      <c r="T398" s="73">
        <f>Rates!$J$5</f>
        <v>0.79</v>
      </c>
      <c r="U398" s="2">
        <f t="shared" si="68"/>
        <v>0.79</v>
      </c>
      <c r="V398" s="48"/>
    </row>
    <row r="399" spans="1:22" x14ac:dyDescent="0.25">
      <c r="A399" s="99">
        <f t="shared" si="60"/>
        <v>15</v>
      </c>
      <c r="B399" s="48" t="s">
        <v>4</v>
      </c>
      <c r="C399" s="37">
        <f>D393/D385</f>
        <v>0.11138748335552598</v>
      </c>
      <c r="D399" s="294">
        <f>(D388-D385)*C399</f>
        <v>4.8119392809587023</v>
      </c>
      <c r="E399" s="74">
        <f>F393/F385</f>
        <v>0.11138748335552598</v>
      </c>
      <c r="F399" s="2">
        <f>(F388-F385)*E399</f>
        <v>4.8119392809587023</v>
      </c>
      <c r="G399" s="48"/>
      <c r="H399" s="37">
        <f>I393/I385</f>
        <v>0.11138748335552598</v>
      </c>
      <c r="I399" s="294">
        <f>(I388-I385)*H399</f>
        <v>4.8119392809587023</v>
      </c>
      <c r="J399" s="74">
        <f>K393/K385</f>
        <v>0.11138748335552598</v>
      </c>
      <c r="K399" s="2">
        <f>(K388-K385)*J399</f>
        <v>4.8119392809587023</v>
      </c>
      <c r="L399" s="48"/>
      <c r="M399" s="37">
        <f>N393/N385</f>
        <v>0.11138748335552598</v>
      </c>
      <c r="N399" s="294">
        <f>(N388-N385)*M399</f>
        <v>4.8119392809587023</v>
      </c>
      <c r="O399" s="74">
        <f>P393/P385</f>
        <v>0.11138748335552598</v>
      </c>
      <c r="P399" s="2">
        <f>(P388-P385)*O399</f>
        <v>4.8119392809587023</v>
      </c>
      <c r="Q399" s="48"/>
      <c r="R399" s="37">
        <f>S393/S385</f>
        <v>0.11138748335552598</v>
      </c>
      <c r="S399" s="294">
        <f>(S388-S385)*R399</f>
        <v>4.8119392809587023</v>
      </c>
      <c r="T399" s="74">
        <f>U393/U385</f>
        <v>0.11138748335552598</v>
      </c>
      <c r="U399" s="2">
        <f>(U388-U385)*T399</f>
        <v>4.8119392809587023</v>
      </c>
      <c r="V399" s="48"/>
    </row>
    <row r="400" spans="1:22" x14ac:dyDescent="0.25">
      <c r="A400" s="99">
        <f t="shared" si="60"/>
        <v>16</v>
      </c>
      <c r="B400" s="48" t="s">
        <v>68</v>
      </c>
      <c r="C400" s="37">
        <f>Rates!$B$7</f>
        <v>7.7000000000000002E-3</v>
      </c>
      <c r="D400" s="294">
        <f>C400*D385</f>
        <v>7.7</v>
      </c>
      <c r="E400" s="74">
        <f>Rates!$J$7</f>
        <v>5.1999999999999998E-3</v>
      </c>
      <c r="F400" s="2">
        <f>E400*F385</f>
        <v>5.2</v>
      </c>
      <c r="G400" s="48"/>
      <c r="H400" s="37">
        <f>Rates!$B$7</f>
        <v>7.7000000000000002E-3</v>
      </c>
      <c r="I400" s="294">
        <f>H400*I385</f>
        <v>7.7</v>
      </c>
      <c r="J400" s="74">
        <f>Rates!$J$7</f>
        <v>5.1999999999999998E-3</v>
      </c>
      <c r="K400" s="2">
        <f>J400*K385</f>
        <v>5.2</v>
      </c>
      <c r="L400" s="48"/>
      <c r="M400" s="37">
        <f>Rates!$B$7</f>
        <v>7.7000000000000002E-3</v>
      </c>
      <c r="N400" s="294">
        <f>M400*N385</f>
        <v>7.7</v>
      </c>
      <c r="O400" s="74">
        <f>Rates!$J$7</f>
        <v>5.1999999999999998E-3</v>
      </c>
      <c r="P400" s="2">
        <f>O400*P385</f>
        <v>5.2</v>
      </c>
      <c r="Q400" s="48"/>
      <c r="R400" s="37">
        <f>Rates!$B$7</f>
        <v>7.7000000000000002E-3</v>
      </c>
      <c r="S400" s="294">
        <f>R400*S385</f>
        <v>7.7</v>
      </c>
      <c r="T400" s="74">
        <f>Rates!$J$7</f>
        <v>5.1999999999999998E-3</v>
      </c>
      <c r="U400" s="2">
        <f>T400*U385</f>
        <v>5.2</v>
      </c>
      <c r="V400" s="48"/>
    </row>
    <row r="401" spans="1:22" x14ac:dyDescent="0.25">
      <c r="A401" s="99">
        <f t="shared" si="60"/>
        <v>17</v>
      </c>
      <c r="B401" s="48" t="s">
        <v>7</v>
      </c>
      <c r="C401" s="37">
        <f>Rates!$B$8</f>
        <v>1.6999999999999999E-3</v>
      </c>
      <c r="D401" s="294">
        <f>C401*D385</f>
        <v>1.7</v>
      </c>
      <c r="E401" s="74">
        <f>Rates!$J$8</f>
        <v>1.6999999999999999E-3</v>
      </c>
      <c r="F401" s="2">
        <f>E401*F385</f>
        <v>1.7</v>
      </c>
      <c r="G401" s="48"/>
      <c r="H401" s="37">
        <f>Rates!$B$8</f>
        <v>1.6999999999999999E-3</v>
      </c>
      <c r="I401" s="294">
        <f>H401*I385</f>
        <v>1.7</v>
      </c>
      <c r="J401" s="74">
        <f>Rates!$J$8</f>
        <v>1.6999999999999999E-3</v>
      </c>
      <c r="K401" s="2">
        <f>J401*K385</f>
        <v>1.7</v>
      </c>
      <c r="L401" s="48"/>
      <c r="M401" s="37">
        <f>Rates!$B$8</f>
        <v>1.6999999999999999E-3</v>
      </c>
      <c r="N401" s="294">
        <f>M401*N385</f>
        <v>1.7</v>
      </c>
      <c r="O401" s="74">
        <f>Rates!$J$8</f>
        <v>1.6999999999999999E-3</v>
      </c>
      <c r="P401" s="2">
        <f>O401*P385</f>
        <v>1.7</v>
      </c>
      <c r="Q401" s="48"/>
      <c r="R401" s="37">
        <f>Rates!$B$8</f>
        <v>1.6999999999999999E-3</v>
      </c>
      <c r="S401" s="294">
        <f>R401*S385</f>
        <v>1.7</v>
      </c>
      <c r="T401" s="74">
        <f>Rates!$J$8</f>
        <v>1.6999999999999999E-3</v>
      </c>
      <c r="U401" s="2">
        <f>T401*U385</f>
        <v>1.7</v>
      </c>
      <c r="V401" s="48"/>
    </row>
    <row r="402" spans="1:22" x14ac:dyDescent="0.25">
      <c r="A402" s="99">
        <f t="shared" si="60"/>
        <v>18</v>
      </c>
      <c r="B402" s="48" t="s">
        <v>8</v>
      </c>
      <c r="C402" s="37">
        <f>Rates!$B$9</f>
        <v>2.0000000000000001E-4</v>
      </c>
      <c r="D402" s="294">
        <f>C402*D385</f>
        <v>0.2</v>
      </c>
      <c r="E402" s="74">
        <f>Rates!$J$9</f>
        <v>2.0000000000000001E-4</v>
      </c>
      <c r="F402" s="2">
        <f>E402*F385</f>
        <v>0.2</v>
      </c>
      <c r="G402" s="48"/>
      <c r="H402" s="37">
        <f>Rates!$B$9</f>
        <v>2.0000000000000001E-4</v>
      </c>
      <c r="I402" s="294">
        <f>H402*I385</f>
        <v>0.2</v>
      </c>
      <c r="J402" s="74">
        <f>Rates!$J$9</f>
        <v>2.0000000000000001E-4</v>
      </c>
      <c r="K402" s="2">
        <f>J402*K385</f>
        <v>0.2</v>
      </c>
      <c r="L402" s="48"/>
      <c r="M402" s="37">
        <f>Rates!$B$9</f>
        <v>2.0000000000000001E-4</v>
      </c>
      <c r="N402" s="294">
        <f>M402*N385</f>
        <v>0.2</v>
      </c>
      <c r="O402" s="74">
        <f>Rates!$J$9</f>
        <v>2.0000000000000001E-4</v>
      </c>
      <c r="P402" s="2">
        <f>O402*P385</f>
        <v>0.2</v>
      </c>
      <c r="Q402" s="48"/>
      <c r="R402" s="37">
        <f>Rates!$B$9</f>
        <v>2.0000000000000001E-4</v>
      </c>
      <c r="S402" s="294">
        <f>R402*S385</f>
        <v>0.2</v>
      </c>
      <c r="T402" s="74">
        <f>Rates!$J$9</f>
        <v>2.0000000000000001E-4</v>
      </c>
      <c r="U402" s="2">
        <f>T402*U385</f>
        <v>0.2</v>
      </c>
      <c r="V402" s="48"/>
    </row>
    <row r="403" spans="1:22" x14ac:dyDescent="0.25">
      <c r="A403" s="99">
        <f t="shared" si="60"/>
        <v>19</v>
      </c>
      <c r="B403" s="48" t="s">
        <v>76</v>
      </c>
      <c r="C403" s="37">
        <v>0</v>
      </c>
      <c r="D403" s="294">
        <f>C403*D385</f>
        <v>0</v>
      </c>
      <c r="E403" s="74">
        <v>0</v>
      </c>
      <c r="F403" s="2">
        <f>E403*F385</f>
        <v>0</v>
      </c>
      <c r="G403" s="48"/>
      <c r="H403" s="37">
        <v>0</v>
      </c>
      <c r="I403" s="294">
        <f>H403*I385</f>
        <v>0</v>
      </c>
      <c r="J403" s="74">
        <v>0</v>
      </c>
      <c r="K403" s="2">
        <f>J403*K385</f>
        <v>0</v>
      </c>
      <c r="L403" s="48"/>
      <c r="M403" s="37">
        <f>Rates!$B$20</f>
        <v>4.0000000000000002E-4</v>
      </c>
      <c r="N403" s="294">
        <f>M403*N385</f>
        <v>0.4</v>
      </c>
      <c r="O403" s="74">
        <v>0</v>
      </c>
      <c r="P403" s="2">
        <f>O403*P385</f>
        <v>0</v>
      </c>
      <c r="Q403" s="48"/>
      <c r="R403" s="37">
        <f>Rates!$B$23</f>
        <v>2.3E-3</v>
      </c>
      <c r="S403" s="294">
        <f>R403*S385</f>
        <v>2.2999999999999998</v>
      </c>
      <c r="T403" s="74">
        <v>0</v>
      </c>
      <c r="U403" s="2">
        <f>T403*U385</f>
        <v>0</v>
      </c>
      <c r="V403" s="48"/>
    </row>
    <row r="404" spans="1:22" x14ac:dyDescent="0.25">
      <c r="A404" s="99">
        <f t="shared" si="60"/>
        <v>20</v>
      </c>
      <c r="B404" s="48" t="s">
        <v>83</v>
      </c>
      <c r="C404" s="37">
        <v>0</v>
      </c>
      <c r="D404" s="294">
        <f>C404*D385</f>
        <v>0</v>
      </c>
      <c r="E404" s="74">
        <v>0</v>
      </c>
      <c r="F404" s="2">
        <f>E404*F385</f>
        <v>0</v>
      </c>
      <c r="G404" s="48"/>
      <c r="H404" s="37">
        <v>0</v>
      </c>
      <c r="I404" s="294">
        <f>H404*I385</f>
        <v>0</v>
      </c>
      <c r="J404" s="74">
        <v>0</v>
      </c>
      <c r="K404" s="2">
        <f>J404*K385</f>
        <v>0</v>
      </c>
      <c r="L404" s="48"/>
      <c r="M404" s="37">
        <v>0</v>
      </c>
      <c r="N404" s="294">
        <f>M404*N385</f>
        <v>0</v>
      </c>
      <c r="O404" s="74">
        <v>0</v>
      </c>
      <c r="P404" s="2">
        <f>O404*P385</f>
        <v>0</v>
      </c>
      <c r="Q404" s="48"/>
      <c r="R404" s="37">
        <f>Rates!$B$24</f>
        <v>5.1999999999999998E-3</v>
      </c>
      <c r="S404" s="294">
        <f>R404*S385</f>
        <v>5.2</v>
      </c>
      <c r="T404" s="74">
        <v>0</v>
      </c>
      <c r="U404" s="2">
        <f>T404*U385</f>
        <v>0</v>
      </c>
      <c r="V404" s="48"/>
    </row>
    <row r="405" spans="1:22" x14ac:dyDescent="0.25">
      <c r="A405" s="99">
        <f t="shared" si="60"/>
        <v>21</v>
      </c>
      <c r="B405" s="48" t="s">
        <v>77</v>
      </c>
      <c r="C405" s="37">
        <f>Rates!$B$10</f>
        <v>1.5E-3</v>
      </c>
      <c r="D405" s="294">
        <f>C405*D385</f>
        <v>1.5</v>
      </c>
      <c r="E405" s="74">
        <f>Rates!$J$10</f>
        <v>0</v>
      </c>
      <c r="F405" s="2">
        <f>E405*F385</f>
        <v>0</v>
      </c>
      <c r="G405" s="48"/>
      <c r="H405" s="37">
        <f>Rates!$B$10</f>
        <v>1.5E-3</v>
      </c>
      <c r="I405" s="294">
        <f>H405*I385</f>
        <v>1.5</v>
      </c>
      <c r="J405" s="74">
        <f>Rates!$J$10</f>
        <v>0</v>
      </c>
      <c r="K405" s="2">
        <f>J405*K385</f>
        <v>0</v>
      </c>
      <c r="L405" s="48"/>
      <c r="M405" s="37">
        <f>Rates!$B$10</f>
        <v>1.5E-3</v>
      </c>
      <c r="N405" s="294">
        <f>M405*N385</f>
        <v>1.5</v>
      </c>
      <c r="O405" s="74">
        <f>Rates!$J$10</f>
        <v>0</v>
      </c>
      <c r="P405" s="2">
        <f>O405*P385</f>
        <v>0</v>
      </c>
      <c r="Q405" s="48"/>
      <c r="R405" s="37">
        <f>Rates!$B$10</f>
        <v>1.5E-3</v>
      </c>
      <c r="S405" s="294">
        <f>R405*S385</f>
        <v>1.5</v>
      </c>
      <c r="T405" s="74">
        <f>Rates!$J$10</f>
        <v>0</v>
      </c>
      <c r="U405" s="2">
        <f>T405*U385</f>
        <v>0</v>
      </c>
      <c r="V405" s="48"/>
    </row>
    <row r="406" spans="1:22" x14ac:dyDescent="0.25">
      <c r="A406" s="99">
        <f t="shared" si="60"/>
        <v>22</v>
      </c>
      <c r="B406" s="48" t="s">
        <v>158</v>
      </c>
      <c r="C406" s="37">
        <f>Rates!$B$11</f>
        <v>0</v>
      </c>
      <c r="D406" s="294">
        <f>C406*D385</f>
        <v>0</v>
      </c>
      <c r="E406" s="74">
        <f>Rates!$J$11</f>
        <v>-1.4E-3</v>
      </c>
      <c r="F406" s="2">
        <f>E406*F385</f>
        <v>-1.4</v>
      </c>
      <c r="G406" s="48"/>
      <c r="H406" s="37">
        <f>Rates!$B$11</f>
        <v>0</v>
      </c>
      <c r="I406" s="294">
        <f>H406*I385</f>
        <v>0</v>
      </c>
      <c r="J406" s="74">
        <f>Rates!$J$11</f>
        <v>-1.4E-3</v>
      </c>
      <c r="K406" s="2">
        <f>J406*K385</f>
        <v>-1.4</v>
      </c>
      <c r="L406" s="48"/>
      <c r="M406" s="37">
        <f>Rates!$B$11</f>
        <v>0</v>
      </c>
      <c r="N406" s="294">
        <f>M406*N385</f>
        <v>0</v>
      </c>
      <c r="O406" s="74">
        <f>Rates!$J$11</f>
        <v>-1.4E-3</v>
      </c>
      <c r="P406" s="2">
        <f>O406*P385</f>
        <v>-1.4</v>
      </c>
      <c r="Q406" s="48"/>
      <c r="R406" s="37">
        <f>Rates!$B$11</f>
        <v>0</v>
      </c>
      <c r="S406" s="294">
        <f>R406*S385</f>
        <v>0</v>
      </c>
      <c r="T406" s="74">
        <f>Rates!$J$11</f>
        <v>-1.4E-3</v>
      </c>
      <c r="U406" s="2">
        <f>T406*U385</f>
        <v>-1.4</v>
      </c>
      <c r="V406" s="48"/>
    </row>
    <row r="407" spans="1:22" x14ac:dyDescent="0.25">
      <c r="A407" s="99">
        <f t="shared" si="60"/>
        <v>23</v>
      </c>
      <c r="B407" s="48" t="s">
        <v>174</v>
      </c>
      <c r="C407" s="37">
        <f>Rates!$B$12</f>
        <v>0</v>
      </c>
      <c r="D407" s="294">
        <f>C407*D385</f>
        <v>0</v>
      </c>
      <c r="E407" s="74">
        <f>Rates!$J$12</f>
        <v>2.9999999999999997E-4</v>
      </c>
      <c r="F407" s="2">
        <f>E407*F385</f>
        <v>0.3</v>
      </c>
      <c r="G407" s="48"/>
      <c r="H407" s="37">
        <f>Rates!$B$12</f>
        <v>0</v>
      </c>
      <c r="I407" s="294">
        <f>H407*I385</f>
        <v>0</v>
      </c>
      <c r="J407" s="74">
        <f>Rates!$J$12</f>
        <v>2.9999999999999997E-4</v>
      </c>
      <c r="K407" s="2">
        <f>J407*K385</f>
        <v>0.3</v>
      </c>
      <c r="L407" s="48"/>
      <c r="M407" s="37">
        <f>Rates!$B$12</f>
        <v>0</v>
      </c>
      <c r="N407" s="294">
        <f>M407*N385</f>
        <v>0</v>
      </c>
      <c r="O407" s="74">
        <f>Rates!$J$12</f>
        <v>2.9999999999999997E-4</v>
      </c>
      <c r="P407" s="2">
        <f>O407*P385</f>
        <v>0.3</v>
      </c>
      <c r="Q407" s="48"/>
      <c r="R407" s="37">
        <f>Rates!$B$12</f>
        <v>0</v>
      </c>
      <c r="S407" s="294">
        <f>R407*S385</f>
        <v>0</v>
      </c>
      <c r="T407" s="74">
        <f>Rates!$J$12</f>
        <v>2.9999999999999997E-4</v>
      </c>
      <c r="U407" s="2">
        <f>T407*U385</f>
        <v>0.3</v>
      </c>
      <c r="V407" s="48"/>
    </row>
    <row r="408" spans="1:22" x14ac:dyDescent="0.25">
      <c r="A408" s="99">
        <f t="shared" si="60"/>
        <v>24</v>
      </c>
      <c r="B408" s="48" t="s">
        <v>72</v>
      </c>
      <c r="C408" s="37">
        <f>Rates!$B$13</f>
        <v>0.25</v>
      </c>
      <c r="D408" s="294">
        <f>C408</f>
        <v>0.25</v>
      </c>
      <c r="E408" s="74">
        <f>Rates!$J$13</f>
        <v>0</v>
      </c>
      <c r="F408" s="2">
        <f>E408</f>
        <v>0</v>
      </c>
      <c r="G408" s="48"/>
      <c r="H408" s="37">
        <f>Rates!$B$13</f>
        <v>0.25</v>
      </c>
      <c r="I408" s="294">
        <f>H408</f>
        <v>0.25</v>
      </c>
      <c r="J408" s="74">
        <f>Rates!$J$13</f>
        <v>0</v>
      </c>
      <c r="K408" s="2">
        <f>J408</f>
        <v>0</v>
      </c>
      <c r="L408" s="48"/>
      <c r="M408" s="37">
        <f>Rates!$B$13</f>
        <v>0.25</v>
      </c>
      <c r="N408" s="294">
        <f>M408</f>
        <v>0.25</v>
      </c>
      <c r="O408" s="74">
        <f>Rates!$J$13</f>
        <v>0</v>
      </c>
      <c r="P408" s="2">
        <f>O408</f>
        <v>0</v>
      </c>
      <c r="Q408" s="48"/>
      <c r="R408" s="37">
        <f>Rates!$B$13</f>
        <v>0.25</v>
      </c>
      <c r="S408" s="294">
        <f>R408</f>
        <v>0.25</v>
      </c>
      <c r="T408" s="74">
        <f>Rates!$J$13</f>
        <v>0</v>
      </c>
      <c r="U408" s="2">
        <f>T408</f>
        <v>0</v>
      </c>
      <c r="V408" s="48"/>
    </row>
    <row r="409" spans="1:22" x14ac:dyDescent="0.25">
      <c r="A409" s="99">
        <f t="shared" si="60"/>
        <v>25</v>
      </c>
      <c r="B409" s="48" t="s">
        <v>79</v>
      </c>
      <c r="C409" s="37">
        <f>Rates!$B$14</f>
        <v>-1.4</v>
      </c>
      <c r="D409" s="294">
        <f>C409</f>
        <v>-1.4</v>
      </c>
      <c r="E409" s="74">
        <f>Rates!$J$14</f>
        <v>-1.4</v>
      </c>
      <c r="F409" s="2">
        <f>E409</f>
        <v>-1.4</v>
      </c>
      <c r="G409" s="48"/>
      <c r="H409" s="37">
        <f>Rates!$B$14</f>
        <v>-1.4</v>
      </c>
      <c r="I409" s="294">
        <f>H409</f>
        <v>-1.4</v>
      </c>
      <c r="J409" s="74">
        <f>Rates!$J$14</f>
        <v>-1.4</v>
      </c>
      <c r="K409" s="2">
        <f>J409</f>
        <v>-1.4</v>
      </c>
      <c r="L409" s="48"/>
      <c r="M409" s="37">
        <f>Rates!$B$14</f>
        <v>-1.4</v>
      </c>
      <c r="N409" s="294">
        <f>M409</f>
        <v>-1.4</v>
      </c>
      <c r="O409" s="74">
        <f>Rates!$J$14</f>
        <v>-1.4</v>
      </c>
      <c r="P409" s="2">
        <f>O409</f>
        <v>-1.4</v>
      </c>
      <c r="Q409" s="48"/>
      <c r="R409" s="37">
        <f>Rates!$B$14</f>
        <v>-1.4</v>
      </c>
      <c r="S409" s="294">
        <f>R409</f>
        <v>-1.4</v>
      </c>
      <c r="T409" s="74">
        <f>Rates!$J$14</f>
        <v>-1.4</v>
      </c>
      <c r="U409" s="2">
        <f>T409</f>
        <v>-1.4</v>
      </c>
      <c r="V409" s="48"/>
    </row>
    <row r="410" spans="1:22" x14ac:dyDescent="0.25">
      <c r="A410" s="102">
        <f t="shared" si="60"/>
        <v>26</v>
      </c>
      <c r="B410" s="103" t="s">
        <v>23</v>
      </c>
      <c r="C410" s="86"/>
      <c r="D410" s="56">
        <f>SUM(D396:D409)</f>
        <v>34.751939280958709</v>
      </c>
      <c r="E410" s="70"/>
      <c r="F410" s="55">
        <f>SUM(F396:F409)</f>
        <v>31.191939280958699</v>
      </c>
      <c r="G410" s="87">
        <f>F410-D410</f>
        <v>-3.5600000000000094</v>
      </c>
      <c r="H410" s="86"/>
      <c r="I410" s="56">
        <f>SUM(I396:I409)</f>
        <v>34.751939280958709</v>
      </c>
      <c r="J410" s="70"/>
      <c r="K410" s="55">
        <f>SUM(K396:K409)</f>
        <v>31.191939280958699</v>
      </c>
      <c r="L410" s="87">
        <f>K410-I410</f>
        <v>-3.5600000000000094</v>
      </c>
      <c r="M410" s="86"/>
      <c r="N410" s="56">
        <f>SUM(N396:N409)</f>
        <v>35.151939280958707</v>
      </c>
      <c r="O410" s="70"/>
      <c r="P410" s="55">
        <f>SUM(P396:P409)</f>
        <v>31.191939280958699</v>
      </c>
      <c r="Q410" s="87">
        <f>P410-N410</f>
        <v>-3.960000000000008</v>
      </c>
      <c r="R410" s="86"/>
      <c r="S410" s="56">
        <f>SUM(S396:S409)</f>
        <v>42.251939280958709</v>
      </c>
      <c r="T410" s="70"/>
      <c r="U410" s="55">
        <f>SUM(U396:U409)</f>
        <v>31.191939280958699</v>
      </c>
      <c r="V410" s="87">
        <f>U410-S410</f>
        <v>-11.060000000000009</v>
      </c>
    </row>
    <row r="411" spans="1:22" x14ac:dyDescent="0.25">
      <c r="A411" s="104">
        <f t="shared" si="60"/>
        <v>27</v>
      </c>
      <c r="B411" s="105" t="s">
        <v>88</v>
      </c>
      <c r="C411" s="88"/>
      <c r="D411" s="80"/>
      <c r="E411" s="71"/>
      <c r="F411" s="57"/>
      <c r="G411" s="89">
        <f>G410/D410</f>
        <v>-0.10244032631441105</v>
      </c>
      <c r="H411" s="88"/>
      <c r="I411" s="80"/>
      <c r="J411" s="71"/>
      <c r="K411" s="57"/>
      <c r="L411" s="89">
        <f>L410/I410</f>
        <v>-0.10244032631441105</v>
      </c>
      <c r="M411" s="88"/>
      <c r="N411" s="80"/>
      <c r="O411" s="71"/>
      <c r="P411" s="57"/>
      <c r="Q411" s="89">
        <f>Q410/N410</f>
        <v>-0.11265381316088817</v>
      </c>
      <c r="R411" s="88"/>
      <c r="S411" s="80"/>
      <c r="T411" s="71"/>
      <c r="U411" s="57"/>
      <c r="V411" s="89">
        <f>V410/S410</f>
        <v>-0.26176313296427361</v>
      </c>
    </row>
    <row r="412" spans="1:22" x14ac:dyDescent="0.25">
      <c r="A412" s="106">
        <f t="shared" si="60"/>
        <v>28</v>
      </c>
      <c r="B412" s="91" t="s">
        <v>26</v>
      </c>
      <c r="C412" s="90"/>
      <c r="D412" s="81"/>
      <c r="E412" s="72"/>
      <c r="F412" s="54"/>
      <c r="G412" s="91"/>
      <c r="H412" s="90"/>
      <c r="I412" s="81"/>
      <c r="J412" s="72"/>
      <c r="K412" s="54"/>
      <c r="L412" s="91"/>
      <c r="M412" s="90"/>
      <c r="N412" s="81"/>
      <c r="O412" s="72"/>
      <c r="P412" s="54"/>
      <c r="Q412" s="91"/>
      <c r="R412" s="90"/>
      <c r="S412" s="81"/>
      <c r="T412" s="72"/>
      <c r="U412" s="54"/>
      <c r="V412" s="91"/>
    </row>
    <row r="413" spans="1:22" x14ac:dyDescent="0.25">
      <c r="A413" s="99">
        <f t="shared" si="60"/>
        <v>29</v>
      </c>
      <c r="B413" s="48" t="s">
        <v>58</v>
      </c>
      <c r="C413" s="37">
        <f>Rates!$B$17</f>
        <v>7.0000000000000001E-3</v>
      </c>
      <c r="D413" s="32">
        <f>C413*D388</f>
        <v>7.3023999999999987</v>
      </c>
      <c r="E413" s="74">
        <f>Rates!$J$17</f>
        <v>6.8999999999999999E-3</v>
      </c>
      <c r="F413" s="2">
        <f>E413*F388</f>
        <v>7.1980799999999983</v>
      </c>
      <c r="G413" s="48"/>
      <c r="H413" s="37">
        <f>Rates!$B$17</f>
        <v>7.0000000000000001E-3</v>
      </c>
      <c r="I413" s="32">
        <f>H413*I388</f>
        <v>7.3023999999999987</v>
      </c>
      <c r="J413" s="74">
        <f>Rates!$J$17</f>
        <v>6.8999999999999999E-3</v>
      </c>
      <c r="K413" s="2">
        <f>J413*K388</f>
        <v>7.1980799999999983</v>
      </c>
      <c r="L413" s="48"/>
      <c r="M413" s="37">
        <f>Rates!$B$17</f>
        <v>7.0000000000000001E-3</v>
      </c>
      <c r="N413" s="32">
        <f>M413*N388</f>
        <v>7.3023999999999987</v>
      </c>
      <c r="O413" s="74">
        <f>Rates!$J$17</f>
        <v>6.8999999999999999E-3</v>
      </c>
      <c r="P413" s="2">
        <f>O413*P388</f>
        <v>7.1980799999999983</v>
      </c>
      <c r="Q413" s="48"/>
      <c r="R413" s="37">
        <f>Rates!$B$17</f>
        <v>7.0000000000000001E-3</v>
      </c>
      <c r="S413" s="32">
        <f>R413*S388</f>
        <v>7.3023999999999987</v>
      </c>
      <c r="T413" s="74">
        <f>Rates!$J$17</f>
        <v>6.8999999999999999E-3</v>
      </c>
      <c r="U413" s="2">
        <f>T413*U388</f>
        <v>7.1980799999999983</v>
      </c>
      <c r="V413" s="48"/>
    </row>
    <row r="414" spans="1:22" x14ac:dyDescent="0.25">
      <c r="A414" s="99">
        <f t="shared" si="60"/>
        <v>30</v>
      </c>
      <c r="B414" s="48" t="s">
        <v>59</v>
      </c>
      <c r="C414" s="37">
        <f>Rates!$B$18</f>
        <v>5.3E-3</v>
      </c>
      <c r="D414" s="32">
        <f>C414*D388</f>
        <v>5.5289599999999988</v>
      </c>
      <c r="E414" s="74">
        <f>Rates!$J$18</f>
        <v>5.3E-3</v>
      </c>
      <c r="F414" s="2">
        <f>E414*F388</f>
        <v>5.5289599999999988</v>
      </c>
      <c r="G414" s="48"/>
      <c r="H414" s="37">
        <f>Rates!$B$18</f>
        <v>5.3E-3</v>
      </c>
      <c r="I414" s="32">
        <f>H414*I388</f>
        <v>5.5289599999999988</v>
      </c>
      <c r="J414" s="74">
        <f>Rates!$J$18</f>
        <v>5.3E-3</v>
      </c>
      <c r="K414" s="2">
        <f>J414*K388</f>
        <v>5.5289599999999988</v>
      </c>
      <c r="L414" s="48"/>
      <c r="M414" s="37">
        <f>Rates!$B$18</f>
        <v>5.3E-3</v>
      </c>
      <c r="N414" s="32">
        <f>M414*N388</f>
        <v>5.5289599999999988</v>
      </c>
      <c r="O414" s="74">
        <f>Rates!$J$18</f>
        <v>5.3E-3</v>
      </c>
      <c r="P414" s="2">
        <f>O414*P388</f>
        <v>5.5289599999999988</v>
      </c>
      <c r="Q414" s="48"/>
      <c r="R414" s="37">
        <f>Rates!$B$18</f>
        <v>5.3E-3</v>
      </c>
      <c r="S414" s="32">
        <f>R414*S388</f>
        <v>5.5289599999999988</v>
      </c>
      <c r="T414" s="74">
        <f>Rates!$J$18</f>
        <v>5.3E-3</v>
      </c>
      <c r="U414" s="2">
        <f>T414*U388</f>
        <v>5.5289599999999988</v>
      </c>
      <c r="V414" s="48"/>
    </row>
    <row r="415" spans="1:22" x14ac:dyDescent="0.25">
      <c r="A415" s="102">
        <f t="shared" si="60"/>
        <v>31</v>
      </c>
      <c r="B415" s="103" t="s">
        <v>23</v>
      </c>
      <c r="C415" s="86"/>
      <c r="D415" s="56">
        <f>SUM(D413:D414)</f>
        <v>12.831359999999997</v>
      </c>
      <c r="E415" s="70"/>
      <c r="F415" s="55">
        <f>SUM(F413:F414)</f>
        <v>12.727039999999997</v>
      </c>
      <c r="G415" s="87">
        <f>F415-D415</f>
        <v>-0.10431999999999952</v>
      </c>
      <c r="H415" s="86"/>
      <c r="I415" s="56">
        <f>SUM(I413:I414)</f>
        <v>12.831359999999997</v>
      </c>
      <c r="J415" s="70"/>
      <c r="K415" s="55">
        <f>SUM(K413:K414)</f>
        <v>12.727039999999997</v>
      </c>
      <c r="L415" s="87">
        <f>K415-I415</f>
        <v>-0.10431999999999952</v>
      </c>
      <c r="M415" s="86"/>
      <c r="N415" s="56">
        <f>SUM(N413:N414)</f>
        <v>12.831359999999997</v>
      </c>
      <c r="O415" s="70"/>
      <c r="P415" s="55">
        <f>SUM(P413:P414)</f>
        <v>12.727039999999997</v>
      </c>
      <c r="Q415" s="87">
        <f>P415-N415</f>
        <v>-0.10431999999999952</v>
      </c>
      <c r="R415" s="86"/>
      <c r="S415" s="56">
        <f>SUM(S413:S414)</f>
        <v>12.831359999999997</v>
      </c>
      <c r="T415" s="70"/>
      <c r="U415" s="55">
        <f>SUM(U413:U414)</f>
        <v>12.727039999999997</v>
      </c>
      <c r="V415" s="87">
        <f>U415-S415</f>
        <v>-0.10431999999999952</v>
      </c>
    </row>
    <row r="416" spans="1:22" x14ac:dyDescent="0.25">
      <c r="A416" s="104">
        <f t="shared" si="60"/>
        <v>32</v>
      </c>
      <c r="B416" s="105" t="s">
        <v>88</v>
      </c>
      <c r="C416" s="88"/>
      <c r="D416" s="80"/>
      <c r="E416" s="71"/>
      <c r="F416" s="57"/>
      <c r="G416" s="89">
        <f>G415/D415</f>
        <v>-8.1300813008129726E-3</v>
      </c>
      <c r="H416" s="88"/>
      <c r="I416" s="80"/>
      <c r="J416" s="71"/>
      <c r="K416" s="57"/>
      <c r="L416" s="89">
        <f>L415/I415</f>
        <v>-8.1300813008129726E-3</v>
      </c>
      <c r="M416" s="88"/>
      <c r="N416" s="80"/>
      <c r="O416" s="71"/>
      <c r="P416" s="57"/>
      <c r="Q416" s="89">
        <f>Q415/N415</f>
        <v>-8.1300813008129726E-3</v>
      </c>
      <c r="R416" s="88"/>
      <c r="S416" s="80"/>
      <c r="T416" s="71"/>
      <c r="U416" s="57"/>
      <c r="V416" s="89">
        <f>V415/S415</f>
        <v>-8.1300813008129726E-3</v>
      </c>
    </row>
    <row r="417" spans="1:22" x14ac:dyDescent="0.25">
      <c r="A417" s="106">
        <f t="shared" si="60"/>
        <v>33</v>
      </c>
      <c r="B417" s="91" t="s">
        <v>27</v>
      </c>
      <c r="C417" s="90"/>
      <c r="D417" s="81"/>
      <c r="E417" s="72"/>
      <c r="F417" s="54"/>
      <c r="G417" s="91"/>
      <c r="H417" s="90"/>
      <c r="I417" s="81"/>
      <c r="J417" s="72"/>
      <c r="K417" s="54"/>
      <c r="L417" s="91"/>
      <c r="M417" s="90"/>
      <c r="N417" s="81"/>
      <c r="O417" s="72"/>
      <c r="P417" s="54"/>
      <c r="Q417" s="91"/>
      <c r="R417" s="90"/>
      <c r="S417" s="81"/>
      <c r="T417" s="72"/>
      <c r="U417" s="54"/>
      <c r="V417" s="91"/>
    </row>
    <row r="418" spans="1:22" x14ac:dyDescent="0.25">
      <c r="A418" s="99">
        <f t="shared" si="60"/>
        <v>34</v>
      </c>
      <c r="B418" s="48" t="s">
        <v>179</v>
      </c>
      <c r="C418" s="37">
        <f>WMSR+OESP+RRRP</f>
        <v>6.0000000000000001E-3</v>
      </c>
      <c r="D418" s="32">
        <f>C418*D388</f>
        <v>6.259199999999999</v>
      </c>
      <c r="E418" s="74">
        <f>WMSR+OESP+RRRP</f>
        <v>6.0000000000000001E-3</v>
      </c>
      <c r="F418" s="2">
        <f>E418*F388</f>
        <v>6.259199999999999</v>
      </c>
      <c r="G418" s="48"/>
      <c r="H418" s="37">
        <f>WMSR+OESP+RRRP</f>
        <v>6.0000000000000001E-3</v>
      </c>
      <c r="I418" s="32">
        <f>H418*I388</f>
        <v>6.259199999999999</v>
      </c>
      <c r="J418" s="74">
        <f>WMSR+OESP+RRRP</f>
        <v>6.0000000000000001E-3</v>
      </c>
      <c r="K418" s="2">
        <f>J418*K388</f>
        <v>6.259199999999999</v>
      </c>
      <c r="L418" s="48"/>
      <c r="M418" s="37">
        <f>WMSR+OESP+RRRP</f>
        <v>6.0000000000000001E-3</v>
      </c>
      <c r="N418" s="32">
        <f>M418*N388</f>
        <v>6.259199999999999</v>
      </c>
      <c r="O418" s="74">
        <f>WMSR+OESP+RRRP</f>
        <v>6.0000000000000001E-3</v>
      </c>
      <c r="P418" s="2">
        <f>O418*P388</f>
        <v>6.259199999999999</v>
      </c>
      <c r="Q418" s="48"/>
      <c r="R418" s="37">
        <f>WMSR+OESP+RRRP</f>
        <v>6.0000000000000001E-3</v>
      </c>
      <c r="S418" s="32">
        <f>R418*S388</f>
        <v>6.259199999999999</v>
      </c>
      <c r="T418" s="74">
        <f>WMSR+OESP+RRRP</f>
        <v>6.0000000000000001E-3</v>
      </c>
      <c r="U418" s="2">
        <f>T418*U388</f>
        <v>6.259199999999999</v>
      </c>
      <c r="V418" s="48"/>
    </row>
    <row r="419" spans="1:22" x14ac:dyDescent="0.25">
      <c r="A419" s="99">
        <f t="shared" si="60"/>
        <v>35</v>
      </c>
      <c r="B419" s="48" t="s">
        <v>57</v>
      </c>
      <c r="C419" s="37">
        <f>SSS</f>
        <v>0.25</v>
      </c>
      <c r="D419" s="32">
        <f>C419</f>
        <v>0.25</v>
      </c>
      <c r="E419" s="74">
        <f>SSS</f>
        <v>0.25</v>
      </c>
      <c r="F419" s="2">
        <f>E419</f>
        <v>0.25</v>
      </c>
      <c r="G419" s="48"/>
      <c r="H419" s="37">
        <f>SSS</f>
        <v>0.25</v>
      </c>
      <c r="I419" s="32">
        <f>H419</f>
        <v>0.25</v>
      </c>
      <c r="J419" s="74">
        <f>SSS</f>
        <v>0.25</v>
      </c>
      <c r="K419" s="2">
        <f>J419</f>
        <v>0.25</v>
      </c>
      <c r="L419" s="48"/>
      <c r="M419" s="37">
        <f>SSS</f>
        <v>0.25</v>
      </c>
      <c r="N419" s="32">
        <f>M419</f>
        <v>0.25</v>
      </c>
      <c r="O419" s="74">
        <f>SSS</f>
        <v>0.25</v>
      </c>
      <c r="P419" s="2">
        <f>O419</f>
        <v>0.25</v>
      </c>
      <c r="Q419" s="48"/>
      <c r="R419" s="37">
        <f>SSS</f>
        <v>0.25</v>
      </c>
      <c r="S419" s="32">
        <f>R419</f>
        <v>0.25</v>
      </c>
      <c r="T419" s="74">
        <f>SSS</f>
        <v>0.25</v>
      </c>
      <c r="U419" s="2">
        <f>T419</f>
        <v>0.25</v>
      </c>
      <c r="V419" s="48"/>
    </row>
    <row r="420" spans="1:22" x14ac:dyDescent="0.25">
      <c r="A420" s="99">
        <f t="shared" si="60"/>
        <v>36</v>
      </c>
      <c r="B420" s="48" t="s">
        <v>9</v>
      </c>
      <c r="C420" s="37">
        <v>0</v>
      </c>
      <c r="D420" s="32">
        <f>C420*D385</f>
        <v>0</v>
      </c>
      <c r="E420" s="74">
        <v>0</v>
      </c>
      <c r="F420" s="2">
        <f>E420*F385</f>
        <v>0</v>
      </c>
      <c r="G420" s="48"/>
      <c r="H420" s="37">
        <v>0</v>
      </c>
      <c r="I420" s="32">
        <f>H420*I385</f>
        <v>0</v>
      </c>
      <c r="J420" s="74">
        <v>0</v>
      </c>
      <c r="K420" s="2">
        <f>J420*K385</f>
        <v>0</v>
      </c>
      <c r="L420" s="48"/>
      <c r="M420" s="37">
        <v>0</v>
      </c>
      <c r="N420" s="32">
        <f>M420*N385</f>
        <v>0</v>
      </c>
      <c r="O420" s="74">
        <v>0</v>
      </c>
      <c r="P420" s="2">
        <f>O420*P385</f>
        <v>0</v>
      </c>
      <c r="Q420" s="48"/>
      <c r="R420" s="37">
        <v>0</v>
      </c>
      <c r="S420" s="32">
        <f>R420*S385</f>
        <v>0</v>
      </c>
      <c r="T420" s="74">
        <v>0</v>
      </c>
      <c r="U420" s="2">
        <f>T420*U385</f>
        <v>0</v>
      </c>
      <c r="V420" s="48"/>
    </row>
    <row r="421" spans="1:22" x14ac:dyDescent="0.25">
      <c r="A421" s="99">
        <f t="shared" si="60"/>
        <v>37</v>
      </c>
      <c r="B421" s="48" t="s">
        <v>28</v>
      </c>
      <c r="C421" s="49">
        <v>0</v>
      </c>
      <c r="D421" s="32"/>
      <c r="E421" s="66">
        <v>0</v>
      </c>
      <c r="F421" s="2"/>
      <c r="G421" s="48"/>
      <c r="H421" s="49">
        <v>0</v>
      </c>
      <c r="I421" s="32"/>
      <c r="J421" s="66">
        <v>0</v>
      </c>
      <c r="K421" s="2"/>
      <c r="L421" s="48"/>
      <c r="M421" s="49">
        <v>0</v>
      </c>
      <c r="N421" s="32"/>
      <c r="O421" s="66">
        <v>0</v>
      </c>
      <c r="P421" s="2"/>
      <c r="Q421" s="48"/>
      <c r="R421" s="49">
        <v>0</v>
      </c>
      <c r="S421" s="32"/>
      <c r="T421" s="66">
        <v>0</v>
      </c>
      <c r="U421" s="2"/>
      <c r="V421" s="48"/>
    </row>
    <row r="422" spans="1:22" x14ac:dyDescent="0.25">
      <c r="A422" s="102">
        <f t="shared" si="60"/>
        <v>38</v>
      </c>
      <c r="B422" s="103" t="s">
        <v>10</v>
      </c>
      <c r="C422" s="86"/>
      <c r="D422" s="56">
        <f>SUM(D418:D421)</f>
        <v>6.509199999999999</v>
      </c>
      <c r="E422" s="70"/>
      <c r="F422" s="55">
        <f>SUM(F418:F421)</f>
        <v>6.509199999999999</v>
      </c>
      <c r="G422" s="87">
        <f>F422-D422</f>
        <v>0</v>
      </c>
      <c r="H422" s="86"/>
      <c r="I422" s="56">
        <f>SUM(I418:I421)</f>
        <v>6.509199999999999</v>
      </c>
      <c r="J422" s="70"/>
      <c r="K422" s="55">
        <f>SUM(K418:K421)</f>
        <v>6.509199999999999</v>
      </c>
      <c r="L422" s="87">
        <f>K422-I422</f>
        <v>0</v>
      </c>
      <c r="M422" s="86"/>
      <c r="N422" s="56">
        <f>SUM(N418:N421)</f>
        <v>6.509199999999999</v>
      </c>
      <c r="O422" s="70"/>
      <c r="P422" s="55">
        <f>SUM(P418:P421)</f>
        <v>6.509199999999999</v>
      </c>
      <c r="Q422" s="87">
        <f>P422-N422</f>
        <v>0</v>
      </c>
      <c r="R422" s="86"/>
      <c r="S422" s="56">
        <f>SUM(S418:S421)</f>
        <v>6.509199999999999</v>
      </c>
      <c r="T422" s="70"/>
      <c r="U422" s="55">
        <f>SUM(U418:U421)</f>
        <v>6.509199999999999</v>
      </c>
      <c r="V422" s="87">
        <f>U422-S422</f>
        <v>0</v>
      </c>
    </row>
    <row r="423" spans="1:22" x14ac:dyDescent="0.25">
      <c r="A423" s="104">
        <f t="shared" si="60"/>
        <v>39</v>
      </c>
      <c r="B423" s="105" t="s">
        <v>88</v>
      </c>
      <c r="C423" s="88"/>
      <c r="D423" s="80"/>
      <c r="E423" s="71"/>
      <c r="F423" s="57"/>
      <c r="G423" s="89">
        <f>G422/D422</f>
        <v>0</v>
      </c>
      <c r="H423" s="88"/>
      <c r="I423" s="80"/>
      <c r="J423" s="71"/>
      <c r="K423" s="57"/>
      <c r="L423" s="89">
        <f>L422/I422</f>
        <v>0</v>
      </c>
      <c r="M423" s="88"/>
      <c r="N423" s="80"/>
      <c r="O423" s="71"/>
      <c r="P423" s="57"/>
      <c r="Q423" s="89">
        <f>Q422/N422</f>
        <v>0</v>
      </c>
      <c r="R423" s="88"/>
      <c r="S423" s="80"/>
      <c r="T423" s="71"/>
      <c r="U423" s="57"/>
      <c r="V423" s="89">
        <f>V422/S422</f>
        <v>0</v>
      </c>
    </row>
    <row r="424" spans="1:22" x14ac:dyDescent="0.25">
      <c r="A424" s="124">
        <f t="shared" si="60"/>
        <v>40</v>
      </c>
      <c r="B424" s="125" t="s">
        <v>98</v>
      </c>
      <c r="C424" s="337"/>
      <c r="D424" s="127">
        <f>D393+D410+D415+D422</f>
        <v>165.47998263648466</v>
      </c>
      <c r="E424" s="338"/>
      <c r="F424" s="53">
        <f>F393+F410+F415+F422</f>
        <v>161.81566263648466</v>
      </c>
      <c r="G424" s="345">
        <f>F424-D424</f>
        <v>-3.6643200000000036</v>
      </c>
      <c r="H424" s="337"/>
      <c r="I424" s="127">
        <f>I393+I410+I415+I422</f>
        <v>165.47998263648466</v>
      </c>
      <c r="J424" s="338"/>
      <c r="K424" s="53">
        <f>K393+K410+K415+K422</f>
        <v>161.81566263648466</v>
      </c>
      <c r="L424" s="345">
        <f>K424-I424</f>
        <v>-3.6643200000000036</v>
      </c>
      <c r="M424" s="337"/>
      <c r="N424" s="127">
        <f>N393+N410+N415+N422</f>
        <v>165.87998263648467</v>
      </c>
      <c r="O424" s="338"/>
      <c r="P424" s="53">
        <f>P393+P410+P415+P422</f>
        <v>161.81566263648466</v>
      </c>
      <c r="Q424" s="345">
        <f>P424-N424</f>
        <v>-4.0643200000000093</v>
      </c>
      <c r="R424" s="337"/>
      <c r="S424" s="127">
        <f>S393+S410+S415+S422</f>
        <v>172.97998263648466</v>
      </c>
      <c r="T424" s="338"/>
      <c r="U424" s="53">
        <f>U393+U410+U415+U422</f>
        <v>161.81566263648466</v>
      </c>
      <c r="V424" s="345">
        <f>U424-S424</f>
        <v>-11.164320000000004</v>
      </c>
    </row>
    <row r="425" spans="1:22" x14ac:dyDescent="0.25">
      <c r="A425" s="339">
        <f>A424+1</f>
        <v>41</v>
      </c>
      <c r="B425" s="340" t="s">
        <v>88</v>
      </c>
      <c r="C425" s="341"/>
      <c r="D425" s="342"/>
      <c r="E425" s="343"/>
      <c r="F425" s="344"/>
      <c r="G425" s="346">
        <f>G424/D424</f>
        <v>-2.2143584629504925E-2</v>
      </c>
      <c r="H425" s="341"/>
      <c r="I425" s="342"/>
      <c r="J425" s="343"/>
      <c r="K425" s="344"/>
      <c r="L425" s="346">
        <f>L424/I424</f>
        <v>-2.2143584629504925E-2</v>
      </c>
      <c r="M425" s="341"/>
      <c r="N425" s="342"/>
      <c r="O425" s="343"/>
      <c r="P425" s="344"/>
      <c r="Q425" s="346">
        <f>Q424/N424</f>
        <v>-2.4501569962824904E-2</v>
      </c>
      <c r="R425" s="341"/>
      <c r="S425" s="342"/>
      <c r="T425" s="343"/>
      <c r="U425" s="344"/>
      <c r="V425" s="346">
        <f>V424/S424</f>
        <v>-6.4541109496245502E-2</v>
      </c>
    </row>
    <row r="426" spans="1:22" x14ac:dyDescent="0.25">
      <c r="A426" s="108">
        <f>A425+1</f>
        <v>42</v>
      </c>
      <c r="B426" s="94" t="s">
        <v>11</v>
      </c>
      <c r="C426" s="50"/>
      <c r="D426" s="33">
        <f>D424*0.13</f>
        <v>21.512397742743008</v>
      </c>
      <c r="E426" s="76"/>
      <c r="F426" s="59">
        <f>F424*0.13</f>
        <v>21.036036142743008</v>
      </c>
      <c r="G426" s="94"/>
      <c r="H426" s="50"/>
      <c r="I426" s="33">
        <f>I424*0.13</f>
        <v>21.512397742743008</v>
      </c>
      <c r="J426" s="76"/>
      <c r="K426" s="59">
        <f>K424*0.13</f>
        <v>21.036036142743008</v>
      </c>
      <c r="L426" s="94"/>
      <c r="M426" s="50"/>
      <c r="N426" s="33">
        <f>N424*0.13</f>
        <v>21.564397742743008</v>
      </c>
      <c r="O426" s="76"/>
      <c r="P426" s="59">
        <f>P424*0.13</f>
        <v>21.036036142743008</v>
      </c>
      <c r="Q426" s="94"/>
      <c r="R426" s="50"/>
      <c r="S426" s="33">
        <f>S424*0.13</f>
        <v>22.487397742743006</v>
      </c>
      <c r="T426" s="76"/>
      <c r="U426" s="59">
        <f>U424*0.13</f>
        <v>21.036036142743008</v>
      </c>
      <c r="V426" s="94"/>
    </row>
    <row r="427" spans="1:22" x14ac:dyDescent="0.25">
      <c r="A427" s="109">
        <f>A426+1</f>
        <v>43</v>
      </c>
      <c r="B427" s="110" t="s">
        <v>13</v>
      </c>
      <c r="C427" s="95"/>
      <c r="D427" s="64">
        <f>SUM(D424:D426)</f>
        <v>186.99238037922768</v>
      </c>
      <c r="E427" s="78"/>
      <c r="F427" s="63">
        <f>SUM(F424:F426)</f>
        <v>182.85169877922766</v>
      </c>
      <c r="G427" s="96">
        <f>F427-D427</f>
        <v>-4.1406816000000219</v>
      </c>
      <c r="H427" s="95"/>
      <c r="I427" s="64">
        <f>SUM(I424:I426)</f>
        <v>186.99238037922768</v>
      </c>
      <c r="J427" s="78"/>
      <c r="K427" s="63">
        <f>SUM(K424:K426)</f>
        <v>182.85169877922766</v>
      </c>
      <c r="L427" s="96">
        <f>K427-I427</f>
        <v>-4.1406816000000219</v>
      </c>
      <c r="M427" s="95"/>
      <c r="N427" s="64">
        <f>SUM(N424:N426)</f>
        <v>187.44438037922768</v>
      </c>
      <c r="O427" s="78"/>
      <c r="P427" s="63">
        <f>SUM(P424:P426)</f>
        <v>182.85169877922766</v>
      </c>
      <c r="Q427" s="96">
        <f>P427-N427</f>
        <v>-4.5926816000000201</v>
      </c>
      <c r="R427" s="95"/>
      <c r="S427" s="64">
        <f>SUM(S424:S426)</f>
        <v>195.46738037922768</v>
      </c>
      <c r="T427" s="78"/>
      <c r="U427" s="63">
        <f>SUM(U424:U426)</f>
        <v>182.85169877922766</v>
      </c>
      <c r="V427" s="96">
        <f>U427-S427</f>
        <v>-12.615681600000016</v>
      </c>
    </row>
    <row r="428" spans="1:22" x14ac:dyDescent="0.25">
      <c r="A428" s="111">
        <f t="shared" si="60"/>
        <v>44</v>
      </c>
      <c r="B428" s="112" t="s">
        <v>88</v>
      </c>
      <c r="C428" s="97"/>
      <c r="D428" s="83"/>
      <c r="E428" s="79"/>
      <c r="F428" s="65"/>
      <c r="G428" s="98">
        <f>G427/D427</f>
        <v>-2.2143584629505018E-2</v>
      </c>
      <c r="H428" s="97"/>
      <c r="I428" s="83"/>
      <c r="J428" s="79"/>
      <c r="K428" s="65"/>
      <c r="L428" s="98">
        <f>L427/I427</f>
        <v>-2.2143584629505018E-2</v>
      </c>
      <c r="M428" s="97"/>
      <c r="N428" s="83"/>
      <c r="O428" s="79"/>
      <c r="P428" s="65"/>
      <c r="Q428" s="98">
        <f>Q427/N427</f>
        <v>-2.4501569962824953E-2</v>
      </c>
      <c r="R428" s="97"/>
      <c r="S428" s="83"/>
      <c r="T428" s="79"/>
      <c r="U428" s="65"/>
      <c r="V428" s="98">
        <f>V427/S427</f>
        <v>-6.4541109496245572E-2</v>
      </c>
    </row>
    <row r="429" spans="1:22" x14ac:dyDescent="0.25">
      <c r="A429" s="151">
        <f t="shared" si="60"/>
        <v>45</v>
      </c>
      <c r="B429" s="152" t="s">
        <v>14</v>
      </c>
      <c r="C429" s="153"/>
      <c r="D429" s="154"/>
      <c r="E429" s="155"/>
      <c r="F429" s="156"/>
      <c r="G429" s="152"/>
      <c r="H429" s="153"/>
      <c r="I429" s="154"/>
      <c r="J429" s="155"/>
      <c r="K429" s="156"/>
      <c r="L429" s="152"/>
      <c r="M429" s="153"/>
      <c r="N429" s="154"/>
      <c r="O429" s="155"/>
      <c r="P429" s="156"/>
      <c r="Q429" s="152"/>
      <c r="R429" s="153"/>
      <c r="S429" s="154"/>
      <c r="T429" s="155"/>
      <c r="U429" s="156"/>
      <c r="V429" s="152"/>
    </row>
    <row r="430" spans="1:22" x14ac:dyDescent="0.25">
      <c r="A430" s="108">
        <f t="shared" si="60"/>
        <v>46</v>
      </c>
      <c r="B430" s="94" t="s">
        <v>97</v>
      </c>
      <c r="C430" s="162">
        <v>0</v>
      </c>
      <c r="D430" s="33">
        <f>C430*D385</f>
        <v>0</v>
      </c>
      <c r="E430" s="163">
        <v>0</v>
      </c>
      <c r="F430" s="59">
        <f>E430*F385</f>
        <v>0</v>
      </c>
      <c r="G430" s="94"/>
      <c r="H430" s="162">
        <v>0</v>
      </c>
      <c r="I430" s="33">
        <f>H430*I385</f>
        <v>0</v>
      </c>
      <c r="J430" s="163">
        <v>0</v>
      </c>
      <c r="K430" s="59">
        <f>J430*K385</f>
        <v>0</v>
      </c>
      <c r="L430" s="94"/>
      <c r="M430" s="162">
        <f>Rates!B381</f>
        <v>0</v>
      </c>
      <c r="N430" s="33">
        <f>M430*N385</f>
        <v>0</v>
      </c>
      <c r="O430" s="163">
        <v>0</v>
      </c>
      <c r="P430" s="59">
        <f>O430*P385</f>
        <v>0</v>
      </c>
      <c r="Q430" s="94"/>
      <c r="R430" s="162">
        <f>Rates!$B$25</f>
        <v>3.0999999999999999E-3</v>
      </c>
      <c r="S430" s="33">
        <f>R430*S385</f>
        <v>3.1</v>
      </c>
      <c r="T430" s="163">
        <v>0</v>
      </c>
      <c r="U430" s="59">
        <f>T430*U385</f>
        <v>0</v>
      </c>
      <c r="V430" s="94"/>
    </row>
    <row r="431" spans="1:22" x14ac:dyDescent="0.25">
      <c r="A431" s="108">
        <f t="shared" si="60"/>
        <v>47</v>
      </c>
      <c r="B431" s="94" t="s">
        <v>164</v>
      </c>
      <c r="C431" s="162">
        <v>0</v>
      </c>
      <c r="D431" s="33">
        <f>C431*D386</f>
        <v>0</v>
      </c>
      <c r="E431" s="163">
        <v>0</v>
      </c>
      <c r="F431" s="59">
        <f>E431*F386</f>
        <v>0</v>
      </c>
      <c r="G431" s="94"/>
      <c r="H431" s="162">
        <v>0</v>
      </c>
      <c r="I431" s="33">
        <f>H431*I386</f>
        <v>0</v>
      </c>
      <c r="J431" s="163">
        <v>0</v>
      </c>
      <c r="K431" s="59">
        <f>J431*K386</f>
        <v>0</v>
      </c>
      <c r="L431" s="94"/>
      <c r="M431" s="162">
        <f>Rates!B382</f>
        <v>0</v>
      </c>
      <c r="N431" s="33">
        <f>M431*N386</f>
        <v>0</v>
      </c>
      <c r="O431" s="163">
        <v>0</v>
      </c>
      <c r="P431" s="59">
        <f>O431*P386</f>
        <v>0</v>
      </c>
      <c r="Q431" s="94"/>
      <c r="R431" s="162">
        <f>Rates!$B$26</f>
        <v>-2.9999999999999997E-4</v>
      </c>
      <c r="S431" s="33">
        <f>R431*S385</f>
        <v>-0.3</v>
      </c>
      <c r="T431" s="163">
        <v>0</v>
      </c>
      <c r="U431" s="59">
        <f>T431*U385</f>
        <v>0</v>
      </c>
      <c r="V431" s="94"/>
    </row>
    <row r="432" spans="1:22" x14ac:dyDescent="0.25">
      <c r="A432" s="108">
        <f t="shared" si="60"/>
        <v>48</v>
      </c>
      <c r="B432" s="48" t="s">
        <v>96</v>
      </c>
      <c r="C432" s="37">
        <f>Rates!$B$15</f>
        <v>3.3999999999999998E-3</v>
      </c>
      <c r="D432" s="32">
        <f>C432*D385</f>
        <v>3.4</v>
      </c>
      <c r="E432" s="163">
        <f>Rates!$J$15</f>
        <v>0</v>
      </c>
      <c r="F432" s="2">
        <f>E432*F385</f>
        <v>0</v>
      </c>
      <c r="G432" s="48"/>
      <c r="H432" s="37">
        <f>Rates!$B$15</f>
        <v>3.3999999999999998E-3</v>
      </c>
      <c r="I432" s="32">
        <f>H432*I385</f>
        <v>3.4</v>
      </c>
      <c r="J432" s="163">
        <f>Rates!$J$15</f>
        <v>0</v>
      </c>
      <c r="K432" s="2">
        <f>J432*K385</f>
        <v>0</v>
      </c>
      <c r="L432" s="48"/>
      <c r="M432" s="37">
        <f>Rates!$B$15</f>
        <v>3.3999999999999998E-3</v>
      </c>
      <c r="N432" s="32">
        <f>M432*N385</f>
        <v>3.4</v>
      </c>
      <c r="O432" s="163">
        <f>Rates!$J$15</f>
        <v>0</v>
      </c>
      <c r="P432" s="2">
        <f>O432*P385</f>
        <v>0</v>
      </c>
      <c r="Q432" s="48"/>
      <c r="R432" s="37">
        <f>Rates!$B$15</f>
        <v>3.3999999999999998E-3</v>
      </c>
      <c r="S432" s="32">
        <f>R432*S385</f>
        <v>3.4</v>
      </c>
      <c r="T432" s="163">
        <f>Rates!$J$15</f>
        <v>0</v>
      </c>
      <c r="U432" s="2">
        <f>T432*U385</f>
        <v>0</v>
      </c>
      <c r="V432" s="48"/>
    </row>
    <row r="433" spans="1:22" x14ac:dyDescent="0.25">
      <c r="A433" s="289">
        <f t="shared" si="60"/>
        <v>49</v>
      </c>
      <c r="B433" s="85" t="s">
        <v>144</v>
      </c>
      <c r="C433" s="290">
        <f>Rates!$B$16</f>
        <v>0</v>
      </c>
      <c r="D433" s="39">
        <f>C433*D386</f>
        <v>0</v>
      </c>
      <c r="E433" s="163">
        <f>Rates!$J$16</f>
        <v>-1.2999999999999999E-3</v>
      </c>
      <c r="F433" s="2">
        <f>E433*F385</f>
        <v>-1.3</v>
      </c>
      <c r="G433" s="85"/>
      <c r="H433" s="290">
        <f>Rates!$B$16</f>
        <v>0</v>
      </c>
      <c r="I433" s="39">
        <f>H433*I386</f>
        <v>0</v>
      </c>
      <c r="J433" s="163">
        <f>Rates!$J$16</f>
        <v>-1.2999999999999999E-3</v>
      </c>
      <c r="K433" s="2">
        <f>J433*K385</f>
        <v>-1.3</v>
      </c>
      <c r="L433" s="85"/>
      <c r="M433" s="290">
        <f>Rates!$B$16</f>
        <v>0</v>
      </c>
      <c r="N433" s="39">
        <f>M433*N386</f>
        <v>0</v>
      </c>
      <c r="O433" s="163">
        <f>Rates!$J$16</f>
        <v>-1.2999999999999999E-3</v>
      </c>
      <c r="P433" s="2">
        <f>O433*P385</f>
        <v>-1.3</v>
      </c>
      <c r="Q433" s="85"/>
      <c r="R433" s="290">
        <f>Rates!$B$16</f>
        <v>0</v>
      </c>
      <c r="S433" s="39">
        <f>R433*S386</f>
        <v>0</v>
      </c>
      <c r="T433" s="163">
        <f>Rates!$J$16</f>
        <v>-1.2999999999999999E-3</v>
      </c>
      <c r="U433" s="2">
        <f>T433*U385</f>
        <v>-1.3</v>
      </c>
      <c r="V433" s="85"/>
    </row>
    <row r="434" spans="1:22" x14ac:dyDescent="0.25">
      <c r="A434" s="347">
        <f t="shared" si="60"/>
        <v>50</v>
      </c>
      <c r="B434" s="348" t="s">
        <v>15</v>
      </c>
      <c r="C434" s="371"/>
      <c r="D434" s="350">
        <f>D424+SUM(D430:D433)</f>
        <v>168.87998263648467</v>
      </c>
      <c r="E434" s="372"/>
      <c r="F434" s="352">
        <f>F424+SUM(F430:F433)</f>
        <v>160.51566263648465</v>
      </c>
      <c r="G434" s="363">
        <f>F434-D434</f>
        <v>-8.3643200000000206</v>
      </c>
      <c r="H434" s="371"/>
      <c r="I434" s="350">
        <f>I424+SUM(I430:I433)</f>
        <v>168.87998263648467</v>
      </c>
      <c r="J434" s="372"/>
      <c r="K434" s="352">
        <f>K424+SUM(K430:K433)</f>
        <v>160.51566263648465</v>
      </c>
      <c r="L434" s="363">
        <f>K434-I434</f>
        <v>-8.3643200000000206</v>
      </c>
      <c r="M434" s="371"/>
      <c r="N434" s="350">
        <f>N424+SUM(N430:N433)</f>
        <v>169.27998263648468</v>
      </c>
      <c r="O434" s="372"/>
      <c r="P434" s="352">
        <f>P424+SUM(P430:P433)</f>
        <v>160.51566263648465</v>
      </c>
      <c r="Q434" s="363">
        <f>P434-N434</f>
        <v>-8.7643200000000263</v>
      </c>
      <c r="R434" s="371"/>
      <c r="S434" s="350">
        <f>S424+SUM(S430:S433)</f>
        <v>179.17998263648465</v>
      </c>
      <c r="T434" s="372"/>
      <c r="U434" s="352">
        <f>U424+SUM(U430:U433)</f>
        <v>160.51566263648465</v>
      </c>
      <c r="V434" s="363">
        <f>U434-S434</f>
        <v>-18.664320000000004</v>
      </c>
    </row>
    <row r="435" spans="1:22" x14ac:dyDescent="0.25">
      <c r="A435" s="339">
        <f>A434+1</f>
        <v>51</v>
      </c>
      <c r="B435" s="340" t="s">
        <v>88</v>
      </c>
      <c r="C435" s="341"/>
      <c r="D435" s="342"/>
      <c r="E435" s="343"/>
      <c r="F435" s="344"/>
      <c r="G435" s="346">
        <f>G434/D434</f>
        <v>-4.9528190786259599E-2</v>
      </c>
      <c r="H435" s="341"/>
      <c r="I435" s="342"/>
      <c r="J435" s="343"/>
      <c r="K435" s="344"/>
      <c r="L435" s="346">
        <f>L434/I434</f>
        <v>-4.9528190786259599E-2</v>
      </c>
      <c r="M435" s="341"/>
      <c r="N435" s="342"/>
      <c r="O435" s="343"/>
      <c r="P435" s="344"/>
      <c r="Q435" s="346">
        <f>Q434/N434</f>
        <v>-5.177410739000788E-2</v>
      </c>
      <c r="R435" s="341"/>
      <c r="S435" s="342"/>
      <c r="T435" s="343"/>
      <c r="U435" s="344"/>
      <c r="V435" s="346">
        <f>V434/S434</f>
        <v>-0.10416520710276915</v>
      </c>
    </row>
    <row r="436" spans="1:22" x14ac:dyDescent="0.25">
      <c r="A436" s="108">
        <f>A435+1</f>
        <v>52</v>
      </c>
      <c r="B436" s="94" t="s">
        <v>11</v>
      </c>
      <c r="C436" s="50"/>
      <c r="D436" s="33">
        <f>D434*0.13</f>
        <v>21.954397742743009</v>
      </c>
      <c r="E436" s="76"/>
      <c r="F436" s="59">
        <f>F434*0.13</f>
        <v>20.867036142743004</v>
      </c>
      <c r="G436" s="94"/>
      <c r="H436" s="50"/>
      <c r="I436" s="33">
        <f>I434*0.13</f>
        <v>21.954397742743009</v>
      </c>
      <c r="J436" s="76"/>
      <c r="K436" s="59">
        <f>K434*0.13</f>
        <v>20.867036142743004</v>
      </c>
      <c r="L436" s="94"/>
      <c r="M436" s="50"/>
      <c r="N436" s="33">
        <f>N434*0.13</f>
        <v>22.006397742743008</v>
      </c>
      <c r="O436" s="76"/>
      <c r="P436" s="59">
        <f>P434*0.13</f>
        <v>20.867036142743004</v>
      </c>
      <c r="Q436" s="94"/>
      <c r="R436" s="50"/>
      <c r="S436" s="33">
        <f>S434*0.13</f>
        <v>23.293397742743007</v>
      </c>
      <c r="T436" s="76"/>
      <c r="U436" s="59">
        <f>U434*0.13</f>
        <v>20.867036142743004</v>
      </c>
      <c r="V436" s="94"/>
    </row>
    <row r="437" spans="1:22" x14ac:dyDescent="0.25">
      <c r="A437" s="137">
        <f>A436+1</f>
        <v>53</v>
      </c>
      <c r="B437" s="138" t="s">
        <v>13</v>
      </c>
      <c r="C437" s="139"/>
      <c r="D437" s="140">
        <f>SUM(D434:D436)</f>
        <v>190.83438037922767</v>
      </c>
      <c r="E437" s="141"/>
      <c r="F437" s="142">
        <f>SUM(F434:F436)</f>
        <v>181.38269877922767</v>
      </c>
      <c r="G437" s="143">
        <f>F437-D437</f>
        <v>-9.4516816000000006</v>
      </c>
      <c r="H437" s="139"/>
      <c r="I437" s="140">
        <f>SUM(I434:I436)</f>
        <v>190.83438037922767</v>
      </c>
      <c r="J437" s="141"/>
      <c r="K437" s="142">
        <f>SUM(K434:K436)</f>
        <v>181.38269877922767</v>
      </c>
      <c r="L437" s="143">
        <f>K437-I437</f>
        <v>-9.4516816000000006</v>
      </c>
      <c r="M437" s="139"/>
      <c r="N437" s="140">
        <f>SUM(N434:N436)</f>
        <v>191.28638037922769</v>
      </c>
      <c r="O437" s="141"/>
      <c r="P437" s="142">
        <f>SUM(P434:P436)</f>
        <v>181.38269877922767</v>
      </c>
      <c r="Q437" s="143">
        <f>P437-N437</f>
        <v>-9.9036816000000272</v>
      </c>
      <c r="R437" s="139"/>
      <c r="S437" s="140">
        <f>SUM(S434:S436)</f>
        <v>202.47338037922765</v>
      </c>
      <c r="T437" s="141"/>
      <c r="U437" s="142">
        <f>SUM(U434:U436)</f>
        <v>181.38269877922767</v>
      </c>
      <c r="V437" s="143">
        <f>U437-S437</f>
        <v>-21.090681599999982</v>
      </c>
    </row>
    <row r="438" spans="1:22" ht="15.75" thickBot="1" x14ac:dyDescent="0.3">
      <c r="A438" s="144">
        <f t="shared" si="60"/>
        <v>54</v>
      </c>
      <c r="B438" s="145" t="s">
        <v>88</v>
      </c>
      <c r="C438" s="146"/>
      <c r="D438" s="147"/>
      <c r="E438" s="148"/>
      <c r="F438" s="149"/>
      <c r="G438" s="150">
        <f>G437/D437</f>
        <v>-4.9528190786259481E-2</v>
      </c>
      <c r="H438" s="146"/>
      <c r="I438" s="147"/>
      <c r="J438" s="148"/>
      <c r="K438" s="149"/>
      <c r="L438" s="150">
        <f>L437/I437</f>
        <v>-4.9528190786259481E-2</v>
      </c>
      <c r="M438" s="146"/>
      <c r="N438" s="147"/>
      <c r="O438" s="148"/>
      <c r="P438" s="149"/>
      <c r="Q438" s="150">
        <f>Q437/N437</f>
        <v>-5.1774107390007859E-2</v>
      </c>
      <c r="R438" s="146"/>
      <c r="S438" s="147"/>
      <c r="T438" s="148"/>
      <c r="U438" s="149"/>
      <c r="V438" s="150">
        <f>V437/S437</f>
        <v>-0.10416520710276904</v>
      </c>
    </row>
    <row r="439" spans="1:22" ht="15.75" thickBot="1" x14ac:dyDescent="0.3"/>
    <row r="440" spans="1:22" x14ac:dyDescent="0.25">
      <c r="A440" s="113">
        <f>A438+1</f>
        <v>55</v>
      </c>
      <c r="B440" s="114" t="s">
        <v>90</v>
      </c>
      <c r="C440" s="113" t="s">
        <v>2</v>
      </c>
      <c r="D440" s="158" t="s">
        <v>3</v>
      </c>
      <c r="E440" s="159" t="s">
        <v>2</v>
      </c>
      <c r="F440" s="160" t="s">
        <v>3</v>
      </c>
      <c r="G440" s="161" t="s">
        <v>78</v>
      </c>
      <c r="H440" s="113" t="s">
        <v>2</v>
      </c>
      <c r="I440" s="158" t="s">
        <v>3</v>
      </c>
      <c r="J440" s="159" t="s">
        <v>2</v>
      </c>
      <c r="K440" s="160" t="s">
        <v>3</v>
      </c>
      <c r="L440" s="161" t="s">
        <v>78</v>
      </c>
      <c r="M440" s="113" t="s">
        <v>2</v>
      </c>
      <c r="N440" s="158" t="s">
        <v>3</v>
      </c>
      <c r="O440" s="159" t="s">
        <v>2</v>
      </c>
      <c r="P440" s="160" t="s">
        <v>3</v>
      </c>
      <c r="Q440" s="161" t="s">
        <v>78</v>
      </c>
      <c r="R440" s="113" t="s">
        <v>2</v>
      </c>
      <c r="S440" s="158" t="s">
        <v>3</v>
      </c>
      <c r="T440" s="159" t="s">
        <v>2</v>
      </c>
      <c r="U440" s="160" t="s">
        <v>3</v>
      </c>
      <c r="V440" s="161" t="s">
        <v>78</v>
      </c>
    </row>
    <row r="441" spans="1:22" x14ac:dyDescent="0.25">
      <c r="A441" s="99">
        <f>A440+1</f>
        <v>56</v>
      </c>
      <c r="B441" s="48" t="s">
        <v>89</v>
      </c>
      <c r="C441" s="49"/>
      <c r="D441" s="32">
        <f>SUM(D396:D397)+D400+D409+D402</f>
        <v>25.7</v>
      </c>
      <c r="E441" s="66"/>
      <c r="F441" s="2">
        <f>SUM(F396:F397)+F400+F409+F402</f>
        <v>24.99</v>
      </c>
      <c r="G441" s="36">
        <f>F441-D441</f>
        <v>-0.71000000000000085</v>
      </c>
      <c r="H441" s="49"/>
      <c r="I441" s="32">
        <f>SUM(I396:I397)+I400+I409+I402</f>
        <v>25.7</v>
      </c>
      <c r="J441" s="66"/>
      <c r="K441" s="2">
        <f>SUM(K396:K397)+K400+K409+K402</f>
        <v>24.99</v>
      </c>
      <c r="L441" s="36">
        <f>K441-I441</f>
        <v>-0.71000000000000085</v>
      </c>
      <c r="M441" s="49"/>
      <c r="N441" s="32">
        <f>SUM(N396:N397)+N400+N409+N402</f>
        <v>25.7</v>
      </c>
      <c r="O441" s="66"/>
      <c r="P441" s="2">
        <f>SUM(P396:P397)+P400+P409+P402</f>
        <v>24.99</v>
      </c>
      <c r="Q441" s="36">
        <f>P441-N441</f>
        <v>-0.71000000000000085</v>
      </c>
      <c r="R441" s="49"/>
      <c r="S441" s="32">
        <f>SUM(S396:S397)+S400+S409+S402</f>
        <v>25.7</v>
      </c>
      <c r="T441" s="66"/>
      <c r="U441" s="2">
        <f>SUM(U396:U397)+U400+U409+U402</f>
        <v>24.99</v>
      </c>
      <c r="V441" s="36">
        <f>U441-S441</f>
        <v>-0.71000000000000085</v>
      </c>
    </row>
    <row r="442" spans="1:22" x14ac:dyDescent="0.25">
      <c r="A442" s="124">
        <f t="shared" ref="A442:A444" si="69">A441+1</f>
        <v>57</v>
      </c>
      <c r="B442" s="125" t="s">
        <v>88</v>
      </c>
      <c r="C442" s="126"/>
      <c r="D442" s="127"/>
      <c r="E442" s="128"/>
      <c r="F442" s="53"/>
      <c r="G442" s="129">
        <f>G441/SUM(D441:D444)</f>
        <v>-2.043051451776173E-2</v>
      </c>
      <c r="H442" s="126"/>
      <c r="I442" s="127"/>
      <c r="J442" s="128"/>
      <c r="K442" s="53"/>
      <c r="L442" s="129">
        <f>L441/SUM(I441:I444)</f>
        <v>-2.043051451776173E-2</v>
      </c>
      <c r="M442" s="126"/>
      <c r="N442" s="127"/>
      <c r="O442" s="128"/>
      <c r="P442" s="53"/>
      <c r="Q442" s="129">
        <f>Q441/SUM(N441:N444)</f>
        <v>-2.019803215763398E-2</v>
      </c>
      <c r="R442" s="126"/>
      <c r="S442" s="127"/>
      <c r="T442" s="128"/>
      <c r="U442" s="53"/>
      <c r="V442" s="129">
        <f>V441/SUM(S441:S444)</f>
        <v>-1.6803962423565494E-2</v>
      </c>
    </row>
    <row r="443" spans="1:22" x14ac:dyDescent="0.25">
      <c r="A443" s="99">
        <f t="shared" si="69"/>
        <v>58</v>
      </c>
      <c r="B443" s="48" t="s">
        <v>91</v>
      </c>
      <c r="C443" s="49"/>
      <c r="D443" s="32">
        <f>D398+D401+SUM(D403:D408)+D399</f>
        <v>9.0519392809587025</v>
      </c>
      <c r="E443" s="66"/>
      <c r="F443" s="2">
        <f>F398+F401+SUM(F403:F408)+F399</f>
        <v>6.2019392809587028</v>
      </c>
      <c r="G443" s="36">
        <f>F443-D443</f>
        <v>-2.8499999999999996</v>
      </c>
      <c r="H443" s="49"/>
      <c r="I443" s="32">
        <f>I398+I401+SUM(I403:I408)+I399</f>
        <v>9.0519392809587025</v>
      </c>
      <c r="J443" s="66"/>
      <c r="K443" s="2">
        <f>K398+K401+SUM(K403:K408)+K399</f>
        <v>6.2019392809587028</v>
      </c>
      <c r="L443" s="36">
        <f>K443-I443</f>
        <v>-2.8499999999999996</v>
      </c>
      <c r="M443" s="49"/>
      <c r="N443" s="32">
        <f>N398+N401+SUM(N403:N408)+N399</f>
        <v>9.4519392809587028</v>
      </c>
      <c r="O443" s="66"/>
      <c r="P443" s="2">
        <f>P398+P401+SUM(P403:P408)+P399</f>
        <v>6.2019392809587028</v>
      </c>
      <c r="Q443" s="36">
        <f>P443-N443</f>
        <v>-3.25</v>
      </c>
      <c r="R443" s="49"/>
      <c r="S443" s="32">
        <f>S398+S401+SUM(S403:S408)+S399</f>
        <v>16.551939280958702</v>
      </c>
      <c r="T443" s="66"/>
      <c r="U443" s="2">
        <f>U398+U401+SUM(U403:U408)+U399</f>
        <v>6.2019392809587028</v>
      </c>
      <c r="V443" s="36">
        <f>U443-S443</f>
        <v>-10.35</v>
      </c>
    </row>
    <row r="444" spans="1:22" ht="15.75" thickBot="1" x14ac:dyDescent="0.3">
      <c r="A444" s="130">
        <f t="shared" si="69"/>
        <v>59</v>
      </c>
      <c r="B444" s="131" t="s">
        <v>88</v>
      </c>
      <c r="C444" s="132"/>
      <c r="D444" s="133"/>
      <c r="E444" s="134"/>
      <c r="F444" s="135"/>
      <c r="G444" s="136">
        <f>G443/SUM(D441:D444)</f>
        <v>-8.2009811796649082E-2</v>
      </c>
      <c r="H444" s="132"/>
      <c r="I444" s="133"/>
      <c r="J444" s="134"/>
      <c r="K444" s="135"/>
      <c r="L444" s="136">
        <f>L443/SUM(I441:I444)</f>
        <v>-8.2009811796649082E-2</v>
      </c>
      <c r="M444" s="132"/>
      <c r="N444" s="133"/>
      <c r="O444" s="134"/>
      <c r="P444" s="135"/>
      <c r="Q444" s="136">
        <f>Q443/SUM(N441:N444)</f>
        <v>-9.2455781003254009E-2</v>
      </c>
      <c r="R444" s="132"/>
      <c r="S444" s="133"/>
      <c r="T444" s="134"/>
      <c r="U444" s="135"/>
      <c r="V444" s="136">
        <f>V443/SUM(S441:S444)</f>
        <v>-0.24495917054070795</v>
      </c>
    </row>
    <row r="445" spans="1:22" ht="15.75" thickBot="1" x14ac:dyDescent="0.3"/>
    <row r="446" spans="1:22" x14ac:dyDescent="0.25">
      <c r="A446" s="333" t="s">
        <v>82</v>
      </c>
      <c r="B446" s="335" t="s">
        <v>0</v>
      </c>
      <c r="C446" s="331" t="s">
        <v>160</v>
      </c>
      <c r="D446" s="332"/>
      <c r="E446" s="329" t="s">
        <v>159</v>
      </c>
      <c r="F446" s="329"/>
      <c r="G446" s="330"/>
      <c r="H446" s="331" t="s">
        <v>161</v>
      </c>
      <c r="I446" s="332"/>
      <c r="J446" s="329" t="s">
        <v>159</v>
      </c>
      <c r="K446" s="329"/>
      <c r="L446" s="330"/>
      <c r="M446" s="331" t="s">
        <v>162</v>
      </c>
      <c r="N446" s="332"/>
      <c r="O446" s="329" t="s">
        <v>159</v>
      </c>
      <c r="P446" s="329"/>
      <c r="Q446" s="330"/>
      <c r="R446" s="331" t="s">
        <v>163</v>
      </c>
      <c r="S446" s="332"/>
      <c r="T446" s="329" t="s">
        <v>159</v>
      </c>
      <c r="U446" s="329"/>
      <c r="V446" s="330"/>
    </row>
    <row r="447" spans="1:22" x14ac:dyDescent="0.25">
      <c r="A447" s="334"/>
      <c r="B447" s="336"/>
      <c r="C447" s="117" t="s">
        <v>2</v>
      </c>
      <c r="D447" s="118" t="s">
        <v>3</v>
      </c>
      <c r="E447" s="119" t="s">
        <v>2</v>
      </c>
      <c r="F447" s="120" t="s">
        <v>3</v>
      </c>
      <c r="G447" s="246" t="s">
        <v>78</v>
      </c>
      <c r="H447" s="117" t="s">
        <v>2</v>
      </c>
      <c r="I447" s="118" t="s">
        <v>3</v>
      </c>
      <c r="J447" s="119" t="s">
        <v>2</v>
      </c>
      <c r="K447" s="120" t="s">
        <v>3</v>
      </c>
      <c r="L447" s="246" t="s">
        <v>78</v>
      </c>
      <c r="M447" s="117" t="s">
        <v>2</v>
      </c>
      <c r="N447" s="118" t="s">
        <v>3</v>
      </c>
      <c r="O447" s="119" t="s">
        <v>2</v>
      </c>
      <c r="P447" s="120" t="s">
        <v>3</v>
      </c>
      <c r="Q447" s="246" t="s">
        <v>78</v>
      </c>
      <c r="R447" s="117" t="s">
        <v>2</v>
      </c>
      <c r="S447" s="118" t="s">
        <v>3</v>
      </c>
      <c r="T447" s="119" t="s">
        <v>2</v>
      </c>
      <c r="U447" s="120" t="s">
        <v>3</v>
      </c>
      <c r="V447" s="246" t="s">
        <v>78</v>
      </c>
    </row>
    <row r="448" spans="1:22" x14ac:dyDescent="0.25">
      <c r="A448" s="99">
        <v>1</v>
      </c>
      <c r="B448" s="48" t="s">
        <v>69</v>
      </c>
      <c r="C448" s="49"/>
      <c r="D448" s="210">
        <v>2000</v>
      </c>
      <c r="E448" s="66"/>
      <c r="F448" s="1">
        <f>D448</f>
        <v>2000</v>
      </c>
      <c r="G448" s="48"/>
      <c r="H448" s="49"/>
      <c r="I448" s="30">
        <f>D448</f>
        <v>2000</v>
      </c>
      <c r="J448" s="66"/>
      <c r="K448" s="1">
        <f>I448</f>
        <v>2000</v>
      </c>
      <c r="L448" s="48"/>
      <c r="M448" s="49"/>
      <c r="N448" s="30">
        <f>D448</f>
        <v>2000</v>
      </c>
      <c r="O448" s="66"/>
      <c r="P448" s="1">
        <f>N448</f>
        <v>2000</v>
      </c>
      <c r="Q448" s="48"/>
      <c r="R448" s="49"/>
      <c r="S448" s="30">
        <f>D448</f>
        <v>2000</v>
      </c>
      <c r="T448" s="66"/>
      <c r="U448" s="1">
        <f>S448</f>
        <v>2000</v>
      </c>
      <c r="V448" s="48"/>
    </row>
    <row r="449" spans="1:22" x14ac:dyDescent="0.25">
      <c r="A449" s="99">
        <f>A448+1</f>
        <v>2</v>
      </c>
      <c r="B449" s="48" t="s">
        <v>70</v>
      </c>
      <c r="C449" s="49"/>
      <c r="D449" s="30">
        <v>0</v>
      </c>
      <c r="E449" s="66"/>
      <c r="F449" s="1">
        <f>D449</f>
        <v>0</v>
      </c>
      <c r="G449" s="48"/>
      <c r="H449" s="49"/>
      <c r="I449" s="30">
        <v>0</v>
      </c>
      <c r="J449" s="66"/>
      <c r="K449" s="1">
        <f>I449</f>
        <v>0</v>
      </c>
      <c r="L449" s="48"/>
      <c r="M449" s="49"/>
      <c r="N449" s="30">
        <v>0</v>
      </c>
      <c r="O449" s="66"/>
      <c r="P449" s="1">
        <f>N449</f>
        <v>0</v>
      </c>
      <c r="Q449" s="48"/>
      <c r="R449" s="49"/>
      <c r="S449" s="30">
        <v>0</v>
      </c>
      <c r="T449" s="66"/>
      <c r="U449" s="1">
        <f>S449</f>
        <v>0</v>
      </c>
      <c r="V449" s="48"/>
    </row>
    <row r="450" spans="1:22" x14ac:dyDescent="0.25">
      <c r="A450" s="99">
        <f t="shared" ref="A450:A501" si="70">A449+1</f>
        <v>3</v>
      </c>
      <c r="B450" s="48" t="s">
        <v>19</v>
      </c>
      <c r="C450" s="49"/>
      <c r="D450" s="30">
        <f>EPI_LOSS</f>
        <v>1.0431999999999999</v>
      </c>
      <c r="E450" s="66"/>
      <c r="F450" s="1">
        <f>EPI_LOSS</f>
        <v>1.0431999999999999</v>
      </c>
      <c r="G450" s="48"/>
      <c r="H450" s="49"/>
      <c r="I450" s="30">
        <f>EPI_LOSS</f>
        <v>1.0431999999999999</v>
      </c>
      <c r="J450" s="66"/>
      <c r="K450" s="1">
        <f>EPI_LOSS</f>
        <v>1.0431999999999999</v>
      </c>
      <c r="L450" s="48"/>
      <c r="M450" s="49"/>
      <c r="N450" s="30">
        <f>EPI_LOSS</f>
        <v>1.0431999999999999</v>
      </c>
      <c r="O450" s="66"/>
      <c r="P450" s="1">
        <f>EPI_LOSS</f>
        <v>1.0431999999999999</v>
      </c>
      <c r="Q450" s="48"/>
      <c r="R450" s="49"/>
      <c r="S450" s="42">
        <f>NEW_LOSS</f>
        <v>1.0431999999999999</v>
      </c>
      <c r="T450" s="66"/>
      <c r="U450" s="1">
        <f>EPI_LOSS</f>
        <v>1.0431999999999999</v>
      </c>
      <c r="V450" s="48"/>
    </row>
    <row r="451" spans="1:22" x14ac:dyDescent="0.25">
      <c r="A451" s="99">
        <f t="shared" si="70"/>
        <v>4</v>
      </c>
      <c r="B451" s="48" t="s">
        <v>71</v>
      </c>
      <c r="C451" s="49"/>
      <c r="D451" s="30">
        <f>D448*D450</f>
        <v>2086.3999999999996</v>
      </c>
      <c r="E451" s="66"/>
      <c r="F451" s="1">
        <f>F448*F450</f>
        <v>2086.3999999999996</v>
      </c>
      <c r="G451" s="48"/>
      <c r="H451" s="49"/>
      <c r="I451" s="30">
        <f>I448*I450</f>
        <v>2086.3999999999996</v>
      </c>
      <c r="J451" s="66"/>
      <c r="K451" s="1">
        <f>K448*K450</f>
        <v>2086.3999999999996</v>
      </c>
      <c r="L451" s="48"/>
      <c r="M451" s="49"/>
      <c r="N451" s="30">
        <f>N448*N450</f>
        <v>2086.3999999999996</v>
      </c>
      <c r="O451" s="66"/>
      <c r="P451" s="1">
        <f>P448*P450</f>
        <v>2086.3999999999996</v>
      </c>
      <c r="Q451" s="48"/>
      <c r="R451" s="49"/>
      <c r="S451" s="30">
        <f>S448*S450</f>
        <v>2086.3999999999996</v>
      </c>
      <c r="T451" s="66"/>
      <c r="U451" s="1">
        <f>U448*U450</f>
        <v>2086.3999999999996</v>
      </c>
      <c r="V451" s="48"/>
    </row>
    <row r="452" spans="1:22" x14ac:dyDescent="0.25">
      <c r="A452" s="100">
        <f t="shared" si="70"/>
        <v>5</v>
      </c>
      <c r="B452" s="46" t="s">
        <v>24</v>
      </c>
      <c r="C452" s="45"/>
      <c r="D452" s="31"/>
      <c r="E452" s="67"/>
      <c r="F452" s="29"/>
      <c r="G452" s="46"/>
      <c r="H452" s="45"/>
      <c r="I452" s="31"/>
      <c r="J452" s="67"/>
      <c r="K452" s="29"/>
      <c r="L452" s="46"/>
      <c r="M452" s="45"/>
      <c r="N452" s="31"/>
      <c r="O452" s="67"/>
      <c r="P452" s="29"/>
      <c r="Q452" s="46"/>
      <c r="R452" s="45"/>
      <c r="S452" s="31"/>
      <c r="T452" s="67"/>
      <c r="U452" s="29"/>
      <c r="V452" s="46"/>
    </row>
    <row r="453" spans="1:22" x14ac:dyDescent="0.25">
      <c r="A453" s="99">
        <f t="shared" si="70"/>
        <v>6</v>
      </c>
      <c r="B453" s="48" t="s">
        <v>20</v>
      </c>
      <c r="C453" s="47">
        <f>'General Input'!$B$11</f>
        <v>8.6999999999999994E-2</v>
      </c>
      <c r="D453" s="32">
        <f>D448*C453*TOU_OFF</f>
        <v>113.06524633821572</v>
      </c>
      <c r="E453" s="68">
        <f>'General Input'!$B$11</f>
        <v>8.6999999999999994E-2</v>
      </c>
      <c r="F453" s="2">
        <f>F448*E453*TOU_OFF</f>
        <v>113.06524633821572</v>
      </c>
      <c r="G453" s="48"/>
      <c r="H453" s="47">
        <f>'General Input'!$B$11</f>
        <v>8.6999999999999994E-2</v>
      </c>
      <c r="I453" s="32">
        <f>I448*H453*TOU_OFF</f>
        <v>113.06524633821572</v>
      </c>
      <c r="J453" s="68">
        <f>'General Input'!$B$11</f>
        <v>8.6999999999999994E-2</v>
      </c>
      <c r="K453" s="2">
        <f>K448*J453*TOU_OFF</f>
        <v>113.06524633821572</v>
      </c>
      <c r="L453" s="48"/>
      <c r="M453" s="47">
        <f>'General Input'!$B$11</f>
        <v>8.6999999999999994E-2</v>
      </c>
      <c r="N453" s="32">
        <f>N448*M453*TOU_OFF</f>
        <v>113.06524633821572</v>
      </c>
      <c r="O453" s="68">
        <f>'General Input'!$B$11</f>
        <v>8.6999999999999994E-2</v>
      </c>
      <c r="P453" s="2">
        <f>P448*O453*TOU_OFF</f>
        <v>113.06524633821572</v>
      </c>
      <c r="Q453" s="48"/>
      <c r="R453" s="47">
        <f>'General Input'!$B$11</f>
        <v>8.6999999999999994E-2</v>
      </c>
      <c r="S453" s="32">
        <f>S448*R453*TOU_OFF</f>
        <v>113.06524633821572</v>
      </c>
      <c r="T453" s="68">
        <f>'General Input'!$B$11</f>
        <v>8.6999999999999994E-2</v>
      </c>
      <c r="U453" s="2">
        <f>U448*T453*TOU_OFF</f>
        <v>113.06524633821572</v>
      </c>
      <c r="V453" s="48"/>
    </row>
    <row r="454" spans="1:22" x14ac:dyDescent="0.25">
      <c r="A454" s="99">
        <f t="shared" si="70"/>
        <v>7</v>
      </c>
      <c r="B454" s="48" t="s">
        <v>21</v>
      </c>
      <c r="C454" s="47">
        <f>'General Input'!$B$12</f>
        <v>0.13200000000000001</v>
      </c>
      <c r="D454" s="32">
        <f>D448*C454*TOU_MID</f>
        <v>44.996005326231696</v>
      </c>
      <c r="E454" s="68">
        <f>'General Input'!$B$12</f>
        <v>0.13200000000000001</v>
      </c>
      <c r="F454" s="2">
        <f>F448*E454*TOU_MID</f>
        <v>44.996005326231696</v>
      </c>
      <c r="G454" s="48"/>
      <c r="H454" s="47">
        <f>'General Input'!$B$12</f>
        <v>0.13200000000000001</v>
      </c>
      <c r="I454" s="32">
        <f>I448*H454*TOU_MID</f>
        <v>44.996005326231696</v>
      </c>
      <c r="J454" s="68">
        <f>'General Input'!$B$12</f>
        <v>0.13200000000000001</v>
      </c>
      <c r="K454" s="2">
        <f>K448*J454*TOU_MID</f>
        <v>44.996005326231696</v>
      </c>
      <c r="L454" s="48"/>
      <c r="M454" s="47">
        <f>'General Input'!$B$12</f>
        <v>0.13200000000000001</v>
      </c>
      <c r="N454" s="32">
        <f>N448*M454*TOU_MID</f>
        <v>44.996005326231696</v>
      </c>
      <c r="O454" s="68">
        <f>'General Input'!$B$12</f>
        <v>0.13200000000000001</v>
      </c>
      <c r="P454" s="2">
        <f>P448*O454*TOU_MID</f>
        <v>44.996005326231696</v>
      </c>
      <c r="Q454" s="48"/>
      <c r="R454" s="47">
        <f>'General Input'!$B$12</f>
        <v>0.13200000000000001</v>
      </c>
      <c r="S454" s="32">
        <f>S448*R454*TOU_MID</f>
        <v>44.996005326231696</v>
      </c>
      <c r="T454" s="68">
        <f>'General Input'!$B$12</f>
        <v>0.13200000000000001</v>
      </c>
      <c r="U454" s="2">
        <f>U448*T454*TOU_MID</f>
        <v>44.996005326231696</v>
      </c>
      <c r="V454" s="48"/>
    </row>
    <row r="455" spans="1:22" x14ac:dyDescent="0.25">
      <c r="A455" s="101">
        <f t="shared" si="70"/>
        <v>8</v>
      </c>
      <c r="B455" s="85" t="s">
        <v>22</v>
      </c>
      <c r="C455" s="84">
        <f>'General Input'!$B$13</f>
        <v>0.18</v>
      </c>
      <c r="D455" s="39">
        <f>D448*C455*TOU_ON</f>
        <v>64.71371504660452</v>
      </c>
      <c r="E455" s="69">
        <f>'General Input'!$B$13</f>
        <v>0.18</v>
      </c>
      <c r="F455" s="40">
        <f>F448*E455*TOU_ON</f>
        <v>64.71371504660452</v>
      </c>
      <c r="G455" s="85"/>
      <c r="H455" s="84">
        <f>'General Input'!$B$13</f>
        <v>0.18</v>
      </c>
      <c r="I455" s="39">
        <f>I448*H455*TOU_ON</f>
        <v>64.71371504660452</v>
      </c>
      <c r="J455" s="69">
        <f>'General Input'!$B$13</f>
        <v>0.18</v>
      </c>
      <c r="K455" s="40">
        <f>K448*J455*TOU_ON</f>
        <v>64.71371504660452</v>
      </c>
      <c r="L455" s="85"/>
      <c r="M455" s="84">
        <f>'General Input'!$B$13</f>
        <v>0.18</v>
      </c>
      <c r="N455" s="39">
        <f>N448*M455*TOU_ON</f>
        <v>64.71371504660452</v>
      </c>
      <c r="O455" s="69">
        <f>'General Input'!$B$13</f>
        <v>0.18</v>
      </c>
      <c r="P455" s="40">
        <f>P448*O455*TOU_ON</f>
        <v>64.71371504660452</v>
      </c>
      <c r="Q455" s="85"/>
      <c r="R455" s="84">
        <f>'General Input'!$B$13</f>
        <v>0.18</v>
      </c>
      <c r="S455" s="39">
        <f>S448*R455*TOU_ON</f>
        <v>64.71371504660452</v>
      </c>
      <c r="T455" s="69">
        <f>'General Input'!$B$13</f>
        <v>0.18</v>
      </c>
      <c r="U455" s="40">
        <f>U448*T455*TOU_ON</f>
        <v>64.71371504660452</v>
      </c>
      <c r="V455" s="85"/>
    </row>
    <row r="456" spans="1:22" x14ac:dyDescent="0.25">
      <c r="A456" s="102">
        <f t="shared" si="70"/>
        <v>9</v>
      </c>
      <c r="B456" s="103" t="s">
        <v>23</v>
      </c>
      <c r="C456" s="86"/>
      <c r="D456" s="56">
        <f>SUM(D453:D455)</f>
        <v>222.77496671105195</v>
      </c>
      <c r="E456" s="70"/>
      <c r="F456" s="55">
        <f>SUM(F453:F455)</f>
        <v>222.77496671105195</v>
      </c>
      <c r="G456" s="87">
        <f>D456-F456</f>
        <v>0</v>
      </c>
      <c r="H456" s="86"/>
      <c r="I456" s="56">
        <f>SUM(I453:I455)</f>
        <v>222.77496671105195</v>
      </c>
      <c r="J456" s="70"/>
      <c r="K456" s="55">
        <f>SUM(K453:K455)</f>
        <v>222.77496671105195</v>
      </c>
      <c r="L456" s="87">
        <f>I456-K456</f>
        <v>0</v>
      </c>
      <c r="M456" s="86"/>
      <c r="N456" s="56">
        <f>SUM(N453:N455)</f>
        <v>222.77496671105195</v>
      </c>
      <c r="O456" s="70"/>
      <c r="P456" s="55">
        <f>SUM(P453:P455)</f>
        <v>222.77496671105195</v>
      </c>
      <c r="Q456" s="87">
        <f>N456-P456</f>
        <v>0</v>
      </c>
      <c r="R456" s="86"/>
      <c r="S456" s="56">
        <f>SUM(S453:S455)</f>
        <v>222.77496671105195</v>
      </c>
      <c r="T456" s="70"/>
      <c r="U456" s="55">
        <f>SUM(U453:U455)</f>
        <v>222.77496671105195</v>
      </c>
      <c r="V456" s="87">
        <f>S456-U456</f>
        <v>0</v>
      </c>
    </row>
    <row r="457" spans="1:22" x14ac:dyDescent="0.25">
      <c r="A457" s="104">
        <f t="shared" si="70"/>
        <v>10</v>
      </c>
      <c r="B457" s="105" t="s">
        <v>88</v>
      </c>
      <c r="C457" s="88"/>
      <c r="D457" s="80"/>
      <c r="E457" s="71"/>
      <c r="F457" s="57"/>
      <c r="G457" s="89">
        <f>G456/D456</f>
        <v>0</v>
      </c>
      <c r="H457" s="88"/>
      <c r="I457" s="80"/>
      <c r="J457" s="71"/>
      <c r="K457" s="57"/>
      <c r="L457" s="89">
        <f>L456/I456</f>
        <v>0</v>
      </c>
      <c r="M457" s="88"/>
      <c r="N457" s="80"/>
      <c r="O457" s="71"/>
      <c r="P457" s="57"/>
      <c r="Q457" s="89">
        <f>Q456/N456</f>
        <v>0</v>
      </c>
      <c r="R457" s="88"/>
      <c r="S457" s="80"/>
      <c r="T457" s="71"/>
      <c r="U457" s="57"/>
      <c r="V457" s="89">
        <f>V456/S456</f>
        <v>0</v>
      </c>
    </row>
    <row r="458" spans="1:22" x14ac:dyDescent="0.25">
      <c r="A458" s="106">
        <f t="shared" si="70"/>
        <v>11</v>
      </c>
      <c r="B458" s="91" t="s">
        <v>25</v>
      </c>
      <c r="C458" s="90"/>
      <c r="D458" s="81"/>
      <c r="E458" s="72"/>
      <c r="F458" s="54"/>
      <c r="G458" s="91"/>
      <c r="H458" s="90"/>
      <c r="I458" s="81"/>
      <c r="J458" s="72"/>
      <c r="K458" s="54"/>
      <c r="L458" s="91"/>
      <c r="M458" s="90"/>
      <c r="N458" s="81"/>
      <c r="O458" s="72"/>
      <c r="P458" s="54"/>
      <c r="Q458" s="91"/>
      <c r="R458" s="90"/>
      <c r="S458" s="81"/>
      <c r="T458" s="72"/>
      <c r="U458" s="54"/>
      <c r="V458" s="91"/>
    </row>
    <row r="459" spans="1:22" x14ac:dyDescent="0.25">
      <c r="A459" s="99">
        <f t="shared" si="70"/>
        <v>12</v>
      </c>
      <c r="B459" s="48" t="s">
        <v>5</v>
      </c>
      <c r="C459" s="35">
        <f>Rates!$B$3</f>
        <v>18.98</v>
      </c>
      <c r="D459" s="294">
        <f>C459</f>
        <v>18.98</v>
      </c>
      <c r="E459" s="73">
        <f>Rates!$J$3</f>
        <v>20.99</v>
      </c>
      <c r="F459" s="2">
        <f>E459</f>
        <v>20.99</v>
      </c>
      <c r="G459" s="48"/>
      <c r="H459" s="35">
        <f>Rates!$B$3</f>
        <v>18.98</v>
      </c>
      <c r="I459" s="294">
        <f>H459</f>
        <v>18.98</v>
      </c>
      <c r="J459" s="73">
        <f>Rates!$J$3</f>
        <v>20.99</v>
      </c>
      <c r="K459" s="2">
        <f>J459</f>
        <v>20.99</v>
      </c>
      <c r="L459" s="48"/>
      <c r="M459" s="35">
        <f>Rates!$B$3</f>
        <v>18.98</v>
      </c>
      <c r="N459" s="294">
        <f>M459</f>
        <v>18.98</v>
      </c>
      <c r="O459" s="73">
        <f>Rates!$J$3</f>
        <v>20.99</v>
      </c>
      <c r="P459" s="2">
        <f>O459</f>
        <v>20.99</v>
      </c>
      <c r="Q459" s="48"/>
      <c r="R459" s="35">
        <f>Rates!$B$3</f>
        <v>18.98</v>
      </c>
      <c r="S459" s="294">
        <f>R459</f>
        <v>18.98</v>
      </c>
      <c r="T459" s="73">
        <f>Rates!$J$3</f>
        <v>20.99</v>
      </c>
      <c r="U459" s="2">
        <f>T459</f>
        <v>20.99</v>
      </c>
      <c r="V459" s="48"/>
    </row>
    <row r="460" spans="1:22" x14ac:dyDescent="0.25">
      <c r="A460" s="99">
        <f>A459+1</f>
        <v>13</v>
      </c>
      <c r="B460" s="48" t="s">
        <v>140</v>
      </c>
      <c r="C460" s="35">
        <f>Rates!$B$4</f>
        <v>0.22</v>
      </c>
      <c r="D460" s="294">
        <f t="shared" ref="D460:D461" si="71">C460</f>
        <v>0.22</v>
      </c>
      <c r="E460" s="73">
        <f>Rates!$J$4</f>
        <v>0</v>
      </c>
      <c r="F460" s="2">
        <f t="shared" ref="F460:F461" si="72">E460</f>
        <v>0</v>
      </c>
      <c r="G460" s="48"/>
      <c r="H460" s="35">
        <f>Rates!$B$4</f>
        <v>0.22</v>
      </c>
      <c r="I460" s="294">
        <f t="shared" ref="I460:I461" si="73">H460</f>
        <v>0.22</v>
      </c>
      <c r="J460" s="73">
        <f>Rates!$J$4</f>
        <v>0</v>
      </c>
      <c r="K460" s="2">
        <f t="shared" ref="K460:K461" si="74">J460</f>
        <v>0</v>
      </c>
      <c r="L460" s="48"/>
      <c r="M460" s="35">
        <f>Rates!$B$4</f>
        <v>0.22</v>
      </c>
      <c r="N460" s="294">
        <f t="shared" ref="N460:N461" si="75">M460</f>
        <v>0.22</v>
      </c>
      <c r="O460" s="73">
        <f>Rates!$J$4</f>
        <v>0</v>
      </c>
      <c r="P460" s="2">
        <f t="shared" ref="P460:P461" si="76">O460</f>
        <v>0</v>
      </c>
      <c r="Q460" s="48"/>
      <c r="R460" s="35">
        <f>Rates!$B$4</f>
        <v>0.22</v>
      </c>
      <c r="S460" s="294">
        <f t="shared" ref="S460:S461" si="77">R460</f>
        <v>0.22</v>
      </c>
      <c r="T460" s="73">
        <f>Rates!$J$4</f>
        <v>0</v>
      </c>
      <c r="U460" s="2">
        <f t="shared" ref="U460:U461" si="78">T460</f>
        <v>0</v>
      </c>
      <c r="V460" s="48"/>
    </row>
    <row r="461" spans="1:22" x14ac:dyDescent="0.25">
      <c r="A461" s="99">
        <f t="shared" si="70"/>
        <v>14</v>
      </c>
      <c r="B461" s="48" t="s">
        <v>73</v>
      </c>
      <c r="C461" s="35">
        <f>Rates!$B$5</f>
        <v>0.79</v>
      </c>
      <c r="D461" s="294">
        <f t="shared" si="71"/>
        <v>0.79</v>
      </c>
      <c r="E461" s="73">
        <f>Rates!$J$5</f>
        <v>0.79</v>
      </c>
      <c r="F461" s="2">
        <f t="shared" si="72"/>
        <v>0.79</v>
      </c>
      <c r="G461" s="48"/>
      <c r="H461" s="35">
        <f>Rates!$B$5</f>
        <v>0.79</v>
      </c>
      <c r="I461" s="294">
        <f t="shared" si="73"/>
        <v>0.79</v>
      </c>
      <c r="J461" s="73">
        <f>Rates!$J$5</f>
        <v>0.79</v>
      </c>
      <c r="K461" s="2">
        <f t="shared" si="74"/>
        <v>0.79</v>
      </c>
      <c r="L461" s="48"/>
      <c r="M461" s="35">
        <f>Rates!$B$5</f>
        <v>0.79</v>
      </c>
      <c r="N461" s="294">
        <f t="shared" si="75"/>
        <v>0.79</v>
      </c>
      <c r="O461" s="73">
        <f>Rates!$J$5</f>
        <v>0.79</v>
      </c>
      <c r="P461" s="2">
        <f t="shared" si="76"/>
        <v>0.79</v>
      </c>
      <c r="Q461" s="48"/>
      <c r="R461" s="35">
        <f>Rates!$B$5</f>
        <v>0.79</v>
      </c>
      <c r="S461" s="294">
        <f t="shared" si="77"/>
        <v>0.79</v>
      </c>
      <c r="T461" s="73">
        <f>Rates!$J$5</f>
        <v>0.79</v>
      </c>
      <c r="U461" s="2">
        <f t="shared" si="78"/>
        <v>0.79</v>
      </c>
      <c r="V461" s="48"/>
    </row>
    <row r="462" spans="1:22" x14ac:dyDescent="0.25">
      <c r="A462" s="99">
        <f t="shared" si="70"/>
        <v>15</v>
      </c>
      <c r="B462" s="48" t="s">
        <v>4</v>
      </c>
      <c r="C462" s="37">
        <f>D456/D448</f>
        <v>0.11138748335552598</v>
      </c>
      <c r="D462" s="294">
        <f>(D451-D448)*C462</f>
        <v>9.6238785619174045</v>
      </c>
      <c r="E462" s="74">
        <f>F456/F448</f>
        <v>0.11138748335552598</v>
      </c>
      <c r="F462" s="2">
        <f>(F451-F448)*E462</f>
        <v>9.6238785619174045</v>
      </c>
      <c r="G462" s="48"/>
      <c r="H462" s="37">
        <f>I456/I448</f>
        <v>0.11138748335552598</v>
      </c>
      <c r="I462" s="294">
        <f>(I451-I448)*H462</f>
        <v>9.6238785619174045</v>
      </c>
      <c r="J462" s="74">
        <f>K456/K448</f>
        <v>0.11138748335552598</v>
      </c>
      <c r="K462" s="2">
        <f>(K451-K448)*J462</f>
        <v>9.6238785619174045</v>
      </c>
      <c r="L462" s="48"/>
      <c r="M462" s="37">
        <f>N456/N448</f>
        <v>0.11138748335552598</v>
      </c>
      <c r="N462" s="294">
        <f>(N451-N448)*M462</f>
        <v>9.6238785619174045</v>
      </c>
      <c r="O462" s="74">
        <f>P456/P448</f>
        <v>0.11138748335552598</v>
      </c>
      <c r="P462" s="2">
        <f>(P451-P448)*O462</f>
        <v>9.6238785619174045</v>
      </c>
      <c r="Q462" s="48"/>
      <c r="R462" s="37">
        <f>S456/S448</f>
        <v>0.11138748335552598</v>
      </c>
      <c r="S462" s="294">
        <f>(S451-S448)*R462</f>
        <v>9.6238785619174045</v>
      </c>
      <c r="T462" s="74">
        <f>U456/U448</f>
        <v>0.11138748335552598</v>
      </c>
      <c r="U462" s="2">
        <f>(U451-U448)*T462</f>
        <v>9.6238785619174045</v>
      </c>
      <c r="V462" s="48"/>
    </row>
    <row r="463" spans="1:22" x14ac:dyDescent="0.25">
      <c r="A463" s="99">
        <f t="shared" si="70"/>
        <v>16</v>
      </c>
      <c r="B463" s="48" t="s">
        <v>68</v>
      </c>
      <c r="C463" s="37">
        <f>Rates!$B$7</f>
        <v>7.7000000000000002E-3</v>
      </c>
      <c r="D463" s="294">
        <f>C463*D448</f>
        <v>15.4</v>
      </c>
      <c r="E463" s="74">
        <f>Rates!$J$7</f>
        <v>5.1999999999999998E-3</v>
      </c>
      <c r="F463" s="2">
        <f>E463*F448</f>
        <v>10.4</v>
      </c>
      <c r="G463" s="48"/>
      <c r="H463" s="37">
        <f>Rates!$B$7</f>
        <v>7.7000000000000002E-3</v>
      </c>
      <c r="I463" s="294">
        <f>H463*I448</f>
        <v>15.4</v>
      </c>
      <c r="J463" s="74">
        <f>Rates!$J$7</f>
        <v>5.1999999999999998E-3</v>
      </c>
      <c r="K463" s="2">
        <f>J463*K448</f>
        <v>10.4</v>
      </c>
      <c r="L463" s="48"/>
      <c r="M463" s="37">
        <f>Rates!$B$7</f>
        <v>7.7000000000000002E-3</v>
      </c>
      <c r="N463" s="294">
        <f>M463*N448</f>
        <v>15.4</v>
      </c>
      <c r="O463" s="74">
        <f>Rates!$J$7</f>
        <v>5.1999999999999998E-3</v>
      </c>
      <c r="P463" s="2">
        <f>O463*P448</f>
        <v>10.4</v>
      </c>
      <c r="Q463" s="48"/>
      <c r="R463" s="37">
        <f>Rates!$B$7</f>
        <v>7.7000000000000002E-3</v>
      </c>
      <c r="S463" s="294">
        <f>R463*S448</f>
        <v>15.4</v>
      </c>
      <c r="T463" s="74">
        <f>Rates!$J$7</f>
        <v>5.1999999999999998E-3</v>
      </c>
      <c r="U463" s="2">
        <f>T463*U448</f>
        <v>10.4</v>
      </c>
      <c r="V463" s="48"/>
    </row>
    <row r="464" spans="1:22" x14ac:dyDescent="0.25">
      <c r="A464" s="99">
        <f t="shared" si="70"/>
        <v>17</v>
      </c>
      <c r="B464" s="48" t="s">
        <v>7</v>
      </c>
      <c r="C464" s="37">
        <f>Rates!$B$8</f>
        <v>1.6999999999999999E-3</v>
      </c>
      <c r="D464" s="294">
        <f>C464*D448</f>
        <v>3.4</v>
      </c>
      <c r="E464" s="74">
        <f>Rates!$J$8</f>
        <v>1.6999999999999999E-3</v>
      </c>
      <c r="F464" s="2">
        <f>E464*F448</f>
        <v>3.4</v>
      </c>
      <c r="G464" s="48"/>
      <c r="H464" s="37">
        <f>Rates!$B$8</f>
        <v>1.6999999999999999E-3</v>
      </c>
      <c r="I464" s="294">
        <f>H464*I448</f>
        <v>3.4</v>
      </c>
      <c r="J464" s="74">
        <f>Rates!$J$8</f>
        <v>1.6999999999999999E-3</v>
      </c>
      <c r="K464" s="2">
        <f>J464*K448</f>
        <v>3.4</v>
      </c>
      <c r="L464" s="48"/>
      <c r="M464" s="37">
        <f>Rates!$B$8</f>
        <v>1.6999999999999999E-3</v>
      </c>
      <c r="N464" s="294">
        <f>M464*N448</f>
        <v>3.4</v>
      </c>
      <c r="O464" s="74">
        <f>Rates!$J$8</f>
        <v>1.6999999999999999E-3</v>
      </c>
      <c r="P464" s="2">
        <f>O464*P448</f>
        <v>3.4</v>
      </c>
      <c r="Q464" s="48"/>
      <c r="R464" s="37">
        <f>Rates!$B$8</f>
        <v>1.6999999999999999E-3</v>
      </c>
      <c r="S464" s="294">
        <f>R464*S448</f>
        <v>3.4</v>
      </c>
      <c r="T464" s="74">
        <f>Rates!$J$8</f>
        <v>1.6999999999999999E-3</v>
      </c>
      <c r="U464" s="2">
        <f>T464*U448</f>
        <v>3.4</v>
      </c>
      <c r="V464" s="48"/>
    </row>
    <row r="465" spans="1:22" x14ac:dyDescent="0.25">
      <c r="A465" s="99">
        <f t="shared" si="70"/>
        <v>18</v>
      </c>
      <c r="B465" s="48" t="s">
        <v>8</v>
      </c>
      <c r="C465" s="37">
        <f>Rates!$B$9</f>
        <v>2.0000000000000001E-4</v>
      </c>
      <c r="D465" s="294">
        <f>C465*D448</f>
        <v>0.4</v>
      </c>
      <c r="E465" s="74">
        <f>Rates!$J$9</f>
        <v>2.0000000000000001E-4</v>
      </c>
      <c r="F465" s="2">
        <f>E465*F448</f>
        <v>0.4</v>
      </c>
      <c r="G465" s="48"/>
      <c r="H465" s="37">
        <f>Rates!$B$9</f>
        <v>2.0000000000000001E-4</v>
      </c>
      <c r="I465" s="294">
        <f>H465*I448</f>
        <v>0.4</v>
      </c>
      <c r="J465" s="74">
        <f>Rates!$J$9</f>
        <v>2.0000000000000001E-4</v>
      </c>
      <c r="K465" s="2">
        <f>J465*K448</f>
        <v>0.4</v>
      </c>
      <c r="L465" s="48"/>
      <c r="M465" s="37">
        <f>Rates!$B$9</f>
        <v>2.0000000000000001E-4</v>
      </c>
      <c r="N465" s="294">
        <f>M465*N448</f>
        <v>0.4</v>
      </c>
      <c r="O465" s="74">
        <f>Rates!$J$9</f>
        <v>2.0000000000000001E-4</v>
      </c>
      <c r="P465" s="2">
        <f>O465*P448</f>
        <v>0.4</v>
      </c>
      <c r="Q465" s="48"/>
      <c r="R465" s="37">
        <f>Rates!$B$9</f>
        <v>2.0000000000000001E-4</v>
      </c>
      <c r="S465" s="294">
        <f>R465*S448</f>
        <v>0.4</v>
      </c>
      <c r="T465" s="74">
        <f>Rates!$J$9</f>
        <v>2.0000000000000001E-4</v>
      </c>
      <c r="U465" s="2">
        <f>T465*U448</f>
        <v>0.4</v>
      </c>
      <c r="V465" s="48"/>
    </row>
    <row r="466" spans="1:22" x14ac:dyDescent="0.25">
      <c r="A466" s="99">
        <f t="shared" si="70"/>
        <v>19</v>
      </c>
      <c r="B466" s="48" t="s">
        <v>76</v>
      </c>
      <c r="C466" s="37">
        <v>0</v>
      </c>
      <c r="D466" s="294">
        <f>C466*D448</f>
        <v>0</v>
      </c>
      <c r="E466" s="74">
        <v>0</v>
      </c>
      <c r="F466" s="2">
        <f>E466*F448</f>
        <v>0</v>
      </c>
      <c r="G466" s="48"/>
      <c r="H466" s="37">
        <v>0</v>
      </c>
      <c r="I466" s="294">
        <f>H466*I448</f>
        <v>0</v>
      </c>
      <c r="J466" s="74">
        <v>0</v>
      </c>
      <c r="K466" s="2">
        <f>J466*K448</f>
        <v>0</v>
      </c>
      <c r="L466" s="48"/>
      <c r="M466" s="37">
        <f>Rates!$B$20</f>
        <v>4.0000000000000002E-4</v>
      </c>
      <c r="N466" s="294">
        <f>M466*N448</f>
        <v>0.8</v>
      </c>
      <c r="O466" s="74">
        <v>0</v>
      </c>
      <c r="P466" s="2">
        <f>O466*P448</f>
        <v>0</v>
      </c>
      <c r="Q466" s="48"/>
      <c r="R466" s="37">
        <f>Rates!$B$23</f>
        <v>2.3E-3</v>
      </c>
      <c r="S466" s="294">
        <f>R466*S448</f>
        <v>4.5999999999999996</v>
      </c>
      <c r="T466" s="74">
        <v>0</v>
      </c>
      <c r="U466" s="2">
        <f>T466*U448</f>
        <v>0</v>
      </c>
      <c r="V466" s="48"/>
    </row>
    <row r="467" spans="1:22" x14ac:dyDescent="0.25">
      <c r="A467" s="99">
        <f t="shared" si="70"/>
        <v>20</v>
      </c>
      <c r="B467" s="48" t="s">
        <v>83</v>
      </c>
      <c r="C467" s="37">
        <v>0</v>
      </c>
      <c r="D467" s="294">
        <f>C467*D448</f>
        <v>0</v>
      </c>
      <c r="E467" s="74">
        <v>0</v>
      </c>
      <c r="F467" s="2">
        <f>E467*F448</f>
        <v>0</v>
      </c>
      <c r="G467" s="48"/>
      <c r="H467" s="37">
        <v>0</v>
      </c>
      <c r="I467" s="294">
        <f>H467*I448</f>
        <v>0</v>
      </c>
      <c r="J467" s="74">
        <v>0</v>
      </c>
      <c r="K467" s="2">
        <f>J467*K448</f>
        <v>0</v>
      </c>
      <c r="L467" s="48"/>
      <c r="M467" s="37">
        <v>0</v>
      </c>
      <c r="N467" s="294">
        <f>M467*N448</f>
        <v>0</v>
      </c>
      <c r="O467" s="74">
        <v>0</v>
      </c>
      <c r="P467" s="2">
        <f>O467*P448</f>
        <v>0</v>
      </c>
      <c r="Q467" s="48"/>
      <c r="R467" s="37">
        <f>Rates!$B$24</f>
        <v>5.1999999999999998E-3</v>
      </c>
      <c r="S467" s="294">
        <f>R467*S448</f>
        <v>10.4</v>
      </c>
      <c r="T467" s="74">
        <v>0</v>
      </c>
      <c r="U467" s="2">
        <f>T467*U448</f>
        <v>0</v>
      </c>
      <c r="V467" s="48"/>
    </row>
    <row r="468" spans="1:22" x14ac:dyDescent="0.25">
      <c r="A468" s="99">
        <f t="shared" si="70"/>
        <v>21</v>
      </c>
      <c r="B468" s="48" t="s">
        <v>77</v>
      </c>
      <c r="C468" s="37">
        <f>Rates!$B$10</f>
        <v>1.5E-3</v>
      </c>
      <c r="D468" s="294">
        <f>C468*D448</f>
        <v>3</v>
      </c>
      <c r="E468" s="74">
        <f>Rates!$J$10</f>
        <v>0</v>
      </c>
      <c r="F468" s="2">
        <f>E468*F448</f>
        <v>0</v>
      </c>
      <c r="G468" s="48"/>
      <c r="H468" s="37">
        <f>Rates!$B$10</f>
        <v>1.5E-3</v>
      </c>
      <c r="I468" s="294">
        <f>H468*I448</f>
        <v>3</v>
      </c>
      <c r="J468" s="74">
        <f>Rates!$J$10</f>
        <v>0</v>
      </c>
      <c r="K468" s="2">
        <f>J468*K448</f>
        <v>0</v>
      </c>
      <c r="L468" s="48"/>
      <c r="M468" s="37">
        <f>Rates!$B$10</f>
        <v>1.5E-3</v>
      </c>
      <c r="N468" s="294">
        <f>M468*N448</f>
        <v>3</v>
      </c>
      <c r="O468" s="74">
        <f>Rates!$J$10</f>
        <v>0</v>
      </c>
      <c r="P468" s="2">
        <f>O468*P448</f>
        <v>0</v>
      </c>
      <c r="Q468" s="48"/>
      <c r="R468" s="37">
        <f>Rates!$B$10</f>
        <v>1.5E-3</v>
      </c>
      <c r="S468" s="294">
        <f>R468*S448</f>
        <v>3</v>
      </c>
      <c r="T468" s="74">
        <f>Rates!$J$10</f>
        <v>0</v>
      </c>
      <c r="U468" s="2">
        <f>T468*U448</f>
        <v>0</v>
      </c>
      <c r="V468" s="48"/>
    </row>
    <row r="469" spans="1:22" x14ac:dyDescent="0.25">
      <c r="A469" s="99">
        <f t="shared" si="70"/>
        <v>22</v>
      </c>
      <c r="B469" s="48" t="s">
        <v>158</v>
      </c>
      <c r="C469" s="37">
        <f>Rates!$B$11</f>
        <v>0</v>
      </c>
      <c r="D469" s="294">
        <f>C469*D448</f>
        <v>0</v>
      </c>
      <c r="E469" s="74">
        <f>Rates!$J$11</f>
        <v>-1.4E-3</v>
      </c>
      <c r="F469" s="2">
        <f>E469*F448</f>
        <v>-2.8</v>
      </c>
      <c r="G469" s="48"/>
      <c r="H469" s="37">
        <f>Rates!$B$11</f>
        <v>0</v>
      </c>
      <c r="I469" s="294">
        <f>H469*I448</f>
        <v>0</v>
      </c>
      <c r="J469" s="74">
        <f>Rates!$J$11</f>
        <v>-1.4E-3</v>
      </c>
      <c r="K469" s="2">
        <f>J469*K448</f>
        <v>-2.8</v>
      </c>
      <c r="L469" s="48"/>
      <c r="M469" s="37">
        <f>Rates!$B$11</f>
        <v>0</v>
      </c>
      <c r="N469" s="294">
        <f>M469*N448</f>
        <v>0</v>
      </c>
      <c r="O469" s="74">
        <f>Rates!$J$11</f>
        <v>-1.4E-3</v>
      </c>
      <c r="P469" s="2">
        <f>O469*P448</f>
        <v>-2.8</v>
      </c>
      <c r="Q469" s="48"/>
      <c r="R469" s="37">
        <f>Rates!$B$11</f>
        <v>0</v>
      </c>
      <c r="S469" s="294">
        <f>R469*S448</f>
        <v>0</v>
      </c>
      <c r="T469" s="74">
        <f>Rates!$J$11</f>
        <v>-1.4E-3</v>
      </c>
      <c r="U469" s="2">
        <f>T469*U448</f>
        <v>-2.8</v>
      </c>
      <c r="V469" s="48"/>
    </row>
    <row r="470" spans="1:22" x14ac:dyDescent="0.25">
      <c r="A470" s="99">
        <f t="shared" si="70"/>
        <v>23</v>
      </c>
      <c r="B470" s="48" t="s">
        <v>174</v>
      </c>
      <c r="C470" s="37">
        <f>Rates!$B$12</f>
        <v>0</v>
      </c>
      <c r="D470" s="294">
        <f>C470*D448</f>
        <v>0</v>
      </c>
      <c r="E470" s="74">
        <f>Rates!$J$12</f>
        <v>2.9999999999999997E-4</v>
      </c>
      <c r="F470" s="2">
        <f>E470*F448</f>
        <v>0.6</v>
      </c>
      <c r="G470" s="48"/>
      <c r="H470" s="37">
        <f>Rates!$B$12</f>
        <v>0</v>
      </c>
      <c r="I470" s="294">
        <f>H470*I448</f>
        <v>0</v>
      </c>
      <c r="J470" s="74">
        <f>Rates!$J$12</f>
        <v>2.9999999999999997E-4</v>
      </c>
      <c r="K470" s="2">
        <f>J470*K448</f>
        <v>0.6</v>
      </c>
      <c r="L470" s="48"/>
      <c r="M470" s="37">
        <f>Rates!$B$12</f>
        <v>0</v>
      </c>
      <c r="N470" s="294">
        <f>M470*N448</f>
        <v>0</v>
      </c>
      <c r="O470" s="74">
        <f>Rates!$J$12</f>
        <v>2.9999999999999997E-4</v>
      </c>
      <c r="P470" s="2">
        <f>O470*P448</f>
        <v>0.6</v>
      </c>
      <c r="Q470" s="48"/>
      <c r="R470" s="37">
        <f>Rates!$B$12</f>
        <v>0</v>
      </c>
      <c r="S470" s="294">
        <f>R470*S448</f>
        <v>0</v>
      </c>
      <c r="T470" s="74">
        <f>Rates!$J$12</f>
        <v>2.9999999999999997E-4</v>
      </c>
      <c r="U470" s="2">
        <f>T470*U448</f>
        <v>0.6</v>
      </c>
      <c r="V470" s="48"/>
    </row>
    <row r="471" spans="1:22" x14ac:dyDescent="0.25">
      <c r="A471" s="99">
        <f t="shared" si="70"/>
        <v>24</v>
      </c>
      <c r="B471" s="48" t="s">
        <v>72</v>
      </c>
      <c r="C471" s="37">
        <f>Rates!$B$13</f>
        <v>0.25</v>
      </c>
      <c r="D471" s="294">
        <f>C471</f>
        <v>0.25</v>
      </c>
      <c r="E471" s="74">
        <f>Rates!$J$13</f>
        <v>0</v>
      </c>
      <c r="F471" s="2">
        <f>E471</f>
        <v>0</v>
      </c>
      <c r="G471" s="48"/>
      <c r="H471" s="37">
        <f>Rates!$B$13</f>
        <v>0.25</v>
      </c>
      <c r="I471" s="294">
        <f>H471</f>
        <v>0.25</v>
      </c>
      <c r="J471" s="74">
        <f>Rates!$J$13</f>
        <v>0</v>
      </c>
      <c r="K471" s="2">
        <f>J471</f>
        <v>0</v>
      </c>
      <c r="L471" s="48"/>
      <c r="M471" s="37">
        <f>Rates!$B$13</f>
        <v>0.25</v>
      </c>
      <c r="N471" s="294">
        <f>M471</f>
        <v>0.25</v>
      </c>
      <c r="O471" s="74">
        <f>Rates!$J$13</f>
        <v>0</v>
      </c>
      <c r="P471" s="2">
        <f>O471</f>
        <v>0</v>
      </c>
      <c r="Q471" s="48"/>
      <c r="R471" s="37">
        <f>Rates!$B$13</f>
        <v>0.25</v>
      </c>
      <c r="S471" s="294">
        <f>R471</f>
        <v>0.25</v>
      </c>
      <c r="T471" s="74">
        <f>Rates!$J$13</f>
        <v>0</v>
      </c>
      <c r="U471" s="2">
        <f>T471</f>
        <v>0</v>
      </c>
      <c r="V471" s="48"/>
    </row>
    <row r="472" spans="1:22" x14ac:dyDescent="0.25">
      <c r="A472" s="99">
        <f t="shared" si="70"/>
        <v>25</v>
      </c>
      <c r="B472" s="48" t="s">
        <v>79</v>
      </c>
      <c r="C472" s="37">
        <f>Rates!$B$14</f>
        <v>-1.4</v>
      </c>
      <c r="D472" s="294">
        <f>C472</f>
        <v>-1.4</v>
      </c>
      <c r="E472" s="74">
        <f>Rates!$J$14</f>
        <v>-1.4</v>
      </c>
      <c r="F472" s="2">
        <f>E472</f>
        <v>-1.4</v>
      </c>
      <c r="G472" s="48"/>
      <c r="H472" s="37">
        <f>Rates!$B$14</f>
        <v>-1.4</v>
      </c>
      <c r="I472" s="294">
        <f>H472</f>
        <v>-1.4</v>
      </c>
      <c r="J472" s="74">
        <f>Rates!$J$14</f>
        <v>-1.4</v>
      </c>
      <c r="K472" s="2">
        <f>J472</f>
        <v>-1.4</v>
      </c>
      <c r="L472" s="48"/>
      <c r="M472" s="37">
        <f>Rates!$B$14</f>
        <v>-1.4</v>
      </c>
      <c r="N472" s="294">
        <f>M472</f>
        <v>-1.4</v>
      </c>
      <c r="O472" s="74">
        <f>Rates!$J$14</f>
        <v>-1.4</v>
      </c>
      <c r="P472" s="2">
        <f>O472</f>
        <v>-1.4</v>
      </c>
      <c r="Q472" s="48"/>
      <c r="R472" s="37">
        <f>Rates!$B$14</f>
        <v>-1.4</v>
      </c>
      <c r="S472" s="294">
        <f>R472</f>
        <v>-1.4</v>
      </c>
      <c r="T472" s="74">
        <f>Rates!$J$14</f>
        <v>-1.4</v>
      </c>
      <c r="U472" s="2">
        <f>T472</f>
        <v>-1.4</v>
      </c>
      <c r="V472" s="48"/>
    </row>
    <row r="473" spans="1:22" x14ac:dyDescent="0.25">
      <c r="A473" s="102">
        <f t="shared" si="70"/>
        <v>26</v>
      </c>
      <c r="B473" s="103" t="s">
        <v>23</v>
      </c>
      <c r="C473" s="86"/>
      <c r="D473" s="56">
        <f>SUM(D459:D472)</f>
        <v>50.6638785619174</v>
      </c>
      <c r="E473" s="70"/>
      <c r="F473" s="55">
        <f>SUM(F459:F472)</f>
        <v>42.003878561917404</v>
      </c>
      <c r="G473" s="87">
        <f>F473-D473</f>
        <v>-8.6599999999999966</v>
      </c>
      <c r="H473" s="86"/>
      <c r="I473" s="56">
        <f>SUM(I459:I472)</f>
        <v>50.6638785619174</v>
      </c>
      <c r="J473" s="70"/>
      <c r="K473" s="55">
        <f>SUM(K459:K472)</f>
        <v>42.003878561917404</v>
      </c>
      <c r="L473" s="87">
        <f>K473-I473</f>
        <v>-8.6599999999999966</v>
      </c>
      <c r="M473" s="86"/>
      <c r="N473" s="56">
        <f>SUM(N459:N472)</f>
        <v>51.463878561917397</v>
      </c>
      <c r="O473" s="70"/>
      <c r="P473" s="55">
        <f>SUM(P459:P472)</f>
        <v>42.003878561917404</v>
      </c>
      <c r="Q473" s="87">
        <f>P473-N473</f>
        <v>-9.4599999999999937</v>
      </c>
      <c r="R473" s="86"/>
      <c r="S473" s="56">
        <f>SUM(S459:S472)</f>
        <v>65.663878561917386</v>
      </c>
      <c r="T473" s="70"/>
      <c r="U473" s="55">
        <f>SUM(U459:U472)</f>
        <v>42.003878561917404</v>
      </c>
      <c r="V473" s="87">
        <f>U473-S473</f>
        <v>-23.659999999999982</v>
      </c>
    </row>
    <row r="474" spans="1:22" x14ac:dyDescent="0.25">
      <c r="A474" s="104">
        <f t="shared" si="70"/>
        <v>27</v>
      </c>
      <c r="B474" s="105" t="s">
        <v>88</v>
      </c>
      <c r="C474" s="88"/>
      <c r="D474" s="80"/>
      <c r="E474" s="71"/>
      <c r="F474" s="57"/>
      <c r="G474" s="89">
        <f>G473/D473</f>
        <v>-0.17093045865836007</v>
      </c>
      <c r="H474" s="88"/>
      <c r="I474" s="80"/>
      <c r="J474" s="71"/>
      <c r="K474" s="57"/>
      <c r="L474" s="89">
        <f>L473/I473</f>
        <v>-0.17093045865836007</v>
      </c>
      <c r="M474" s="88"/>
      <c r="N474" s="80"/>
      <c r="O474" s="71"/>
      <c r="P474" s="57"/>
      <c r="Q474" s="89">
        <f>Q473/N473</f>
        <v>-0.18381824814502556</v>
      </c>
      <c r="R474" s="88"/>
      <c r="S474" s="80"/>
      <c r="T474" s="71"/>
      <c r="U474" s="57"/>
      <c r="V474" s="89">
        <f>V473/S473</f>
        <v>-0.36031986715024633</v>
      </c>
    </row>
    <row r="475" spans="1:22" x14ac:dyDescent="0.25">
      <c r="A475" s="106">
        <f t="shared" si="70"/>
        <v>28</v>
      </c>
      <c r="B475" s="91" t="s">
        <v>26</v>
      </c>
      <c r="C475" s="90"/>
      <c r="D475" s="81"/>
      <c r="E475" s="72"/>
      <c r="F475" s="54"/>
      <c r="G475" s="91"/>
      <c r="H475" s="90"/>
      <c r="I475" s="81"/>
      <c r="J475" s="72"/>
      <c r="K475" s="54"/>
      <c r="L475" s="91"/>
      <c r="M475" s="90"/>
      <c r="N475" s="81"/>
      <c r="O475" s="72"/>
      <c r="P475" s="54"/>
      <c r="Q475" s="91"/>
      <c r="R475" s="90"/>
      <c r="S475" s="81"/>
      <c r="T475" s="72"/>
      <c r="U475" s="54"/>
      <c r="V475" s="91"/>
    </row>
    <row r="476" spans="1:22" x14ac:dyDescent="0.25">
      <c r="A476" s="99">
        <f t="shared" si="70"/>
        <v>29</v>
      </c>
      <c r="B476" s="48" t="s">
        <v>58</v>
      </c>
      <c r="C476" s="37">
        <f>Rates!$B$17</f>
        <v>7.0000000000000001E-3</v>
      </c>
      <c r="D476" s="32">
        <f>C476*D451</f>
        <v>14.604799999999997</v>
      </c>
      <c r="E476" s="74">
        <f>Rates!$J$17</f>
        <v>6.8999999999999999E-3</v>
      </c>
      <c r="F476" s="2">
        <f>E476*F451</f>
        <v>14.396159999999997</v>
      </c>
      <c r="G476" s="48"/>
      <c r="H476" s="37">
        <f>Rates!$B$17</f>
        <v>7.0000000000000001E-3</v>
      </c>
      <c r="I476" s="32">
        <f>H476*I451</f>
        <v>14.604799999999997</v>
      </c>
      <c r="J476" s="74">
        <f>Rates!$J$17</f>
        <v>6.8999999999999999E-3</v>
      </c>
      <c r="K476" s="2">
        <f>J476*K451</f>
        <v>14.396159999999997</v>
      </c>
      <c r="L476" s="48"/>
      <c r="M476" s="37">
        <f>Rates!$B$17</f>
        <v>7.0000000000000001E-3</v>
      </c>
      <c r="N476" s="32">
        <f>M476*N451</f>
        <v>14.604799999999997</v>
      </c>
      <c r="O476" s="74">
        <f>Rates!$J$17</f>
        <v>6.8999999999999999E-3</v>
      </c>
      <c r="P476" s="2">
        <f>O476*P451</f>
        <v>14.396159999999997</v>
      </c>
      <c r="Q476" s="48"/>
      <c r="R476" s="37">
        <f>Rates!$B$17</f>
        <v>7.0000000000000001E-3</v>
      </c>
      <c r="S476" s="32">
        <f>R476*S451</f>
        <v>14.604799999999997</v>
      </c>
      <c r="T476" s="74">
        <f>Rates!$J$17</f>
        <v>6.8999999999999999E-3</v>
      </c>
      <c r="U476" s="2">
        <f>T476*U451</f>
        <v>14.396159999999997</v>
      </c>
      <c r="V476" s="48"/>
    </row>
    <row r="477" spans="1:22" x14ac:dyDescent="0.25">
      <c r="A477" s="99">
        <f t="shared" si="70"/>
        <v>30</v>
      </c>
      <c r="B477" s="48" t="s">
        <v>59</v>
      </c>
      <c r="C477" s="37">
        <f>Rates!$B$18</f>
        <v>5.3E-3</v>
      </c>
      <c r="D477" s="32">
        <f>C477*D451</f>
        <v>11.057919999999998</v>
      </c>
      <c r="E477" s="74">
        <f>Rates!$J$18</f>
        <v>5.3E-3</v>
      </c>
      <c r="F477" s="2">
        <f>E477*F451</f>
        <v>11.057919999999998</v>
      </c>
      <c r="G477" s="48"/>
      <c r="H477" s="37">
        <f>Rates!$B$18</f>
        <v>5.3E-3</v>
      </c>
      <c r="I477" s="32">
        <f>H477*I451</f>
        <v>11.057919999999998</v>
      </c>
      <c r="J477" s="74">
        <f>Rates!$J$18</f>
        <v>5.3E-3</v>
      </c>
      <c r="K477" s="2">
        <f>J477*K451</f>
        <v>11.057919999999998</v>
      </c>
      <c r="L477" s="48"/>
      <c r="M477" s="37">
        <f>Rates!$B$18</f>
        <v>5.3E-3</v>
      </c>
      <c r="N477" s="32">
        <f>M477*N451</f>
        <v>11.057919999999998</v>
      </c>
      <c r="O477" s="74">
        <f>Rates!$J$18</f>
        <v>5.3E-3</v>
      </c>
      <c r="P477" s="2">
        <f>O477*P451</f>
        <v>11.057919999999998</v>
      </c>
      <c r="Q477" s="48"/>
      <c r="R477" s="37">
        <f>Rates!$B$18</f>
        <v>5.3E-3</v>
      </c>
      <c r="S477" s="32">
        <f>R477*S451</f>
        <v>11.057919999999998</v>
      </c>
      <c r="T477" s="74">
        <f>Rates!$J$18</f>
        <v>5.3E-3</v>
      </c>
      <c r="U477" s="2">
        <f>T477*U451</f>
        <v>11.057919999999998</v>
      </c>
      <c r="V477" s="48"/>
    </row>
    <row r="478" spans="1:22" x14ac:dyDescent="0.25">
      <c r="A478" s="102">
        <f t="shared" si="70"/>
        <v>31</v>
      </c>
      <c r="B478" s="103" t="s">
        <v>23</v>
      </c>
      <c r="C478" s="86"/>
      <c r="D478" s="56">
        <f>SUM(D476:D477)</f>
        <v>25.662719999999993</v>
      </c>
      <c r="E478" s="70"/>
      <c r="F478" s="55">
        <f>SUM(F476:F477)</f>
        <v>25.454079999999994</v>
      </c>
      <c r="G478" s="87">
        <f>F478-D478</f>
        <v>-0.20863999999999905</v>
      </c>
      <c r="H478" s="86"/>
      <c r="I478" s="56">
        <f>SUM(I476:I477)</f>
        <v>25.662719999999993</v>
      </c>
      <c r="J478" s="70"/>
      <c r="K478" s="55">
        <f>SUM(K476:K477)</f>
        <v>25.454079999999994</v>
      </c>
      <c r="L478" s="87">
        <f>K478-I478</f>
        <v>-0.20863999999999905</v>
      </c>
      <c r="M478" s="86"/>
      <c r="N478" s="56">
        <f>SUM(N476:N477)</f>
        <v>25.662719999999993</v>
      </c>
      <c r="O478" s="70"/>
      <c r="P478" s="55">
        <f>SUM(P476:P477)</f>
        <v>25.454079999999994</v>
      </c>
      <c r="Q478" s="87">
        <f>P478-N478</f>
        <v>-0.20863999999999905</v>
      </c>
      <c r="R478" s="86"/>
      <c r="S478" s="56">
        <f>SUM(S476:S477)</f>
        <v>25.662719999999993</v>
      </c>
      <c r="T478" s="70"/>
      <c r="U478" s="55">
        <f>SUM(U476:U477)</f>
        <v>25.454079999999994</v>
      </c>
      <c r="V478" s="87">
        <f>U478-S478</f>
        <v>-0.20863999999999905</v>
      </c>
    </row>
    <row r="479" spans="1:22" x14ac:dyDescent="0.25">
      <c r="A479" s="104">
        <f t="shared" si="70"/>
        <v>32</v>
      </c>
      <c r="B479" s="105" t="s">
        <v>88</v>
      </c>
      <c r="C479" s="88"/>
      <c r="D479" s="80"/>
      <c r="E479" s="71"/>
      <c r="F479" s="57"/>
      <c r="G479" s="89">
        <f>G478/D478</f>
        <v>-8.1300813008129726E-3</v>
      </c>
      <c r="H479" s="88"/>
      <c r="I479" s="80"/>
      <c r="J479" s="71"/>
      <c r="K479" s="57"/>
      <c r="L479" s="89">
        <f>L478/I478</f>
        <v>-8.1300813008129726E-3</v>
      </c>
      <c r="M479" s="88"/>
      <c r="N479" s="80"/>
      <c r="O479" s="71"/>
      <c r="P479" s="57"/>
      <c r="Q479" s="89">
        <f>Q478/N478</f>
        <v>-8.1300813008129726E-3</v>
      </c>
      <c r="R479" s="88"/>
      <c r="S479" s="80"/>
      <c r="T479" s="71"/>
      <c r="U479" s="57"/>
      <c r="V479" s="89">
        <f>V478/S478</f>
        <v>-8.1300813008129726E-3</v>
      </c>
    </row>
    <row r="480" spans="1:22" x14ac:dyDescent="0.25">
      <c r="A480" s="106">
        <f t="shared" si="70"/>
        <v>33</v>
      </c>
      <c r="B480" s="91" t="s">
        <v>27</v>
      </c>
      <c r="C480" s="90"/>
      <c r="D480" s="81"/>
      <c r="E480" s="72"/>
      <c r="F480" s="54"/>
      <c r="G480" s="91"/>
      <c r="H480" s="90"/>
      <c r="I480" s="81"/>
      <c r="J480" s="72"/>
      <c r="K480" s="54"/>
      <c r="L480" s="91"/>
      <c r="M480" s="90"/>
      <c r="N480" s="81"/>
      <c r="O480" s="72"/>
      <c r="P480" s="54"/>
      <c r="Q480" s="91"/>
      <c r="R480" s="90"/>
      <c r="S480" s="81"/>
      <c r="T480" s="72"/>
      <c r="U480" s="54"/>
      <c r="V480" s="91"/>
    </row>
    <row r="481" spans="1:22" x14ac:dyDescent="0.25">
      <c r="A481" s="99">
        <f t="shared" si="70"/>
        <v>34</v>
      </c>
      <c r="B481" s="48" t="s">
        <v>179</v>
      </c>
      <c r="C481" s="37">
        <f>WMSR+OESP+RRRP</f>
        <v>6.0000000000000001E-3</v>
      </c>
      <c r="D481" s="32">
        <f>C481*D451</f>
        <v>12.518399999999998</v>
      </c>
      <c r="E481" s="74">
        <f>WMSR+OESP+RRRP</f>
        <v>6.0000000000000001E-3</v>
      </c>
      <c r="F481" s="2">
        <f>E481*F451</f>
        <v>12.518399999999998</v>
      </c>
      <c r="G481" s="48"/>
      <c r="H481" s="37">
        <f>WMSR+OESP+RRRP</f>
        <v>6.0000000000000001E-3</v>
      </c>
      <c r="I481" s="32">
        <f>H481*I451</f>
        <v>12.518399999999998</v>
      </c>
      <c r="J481" s="74">
        <f>WMSR+OESP+RRRP</f>
        <v>6.0000000000000001E-3</v>
      </c>
      <c r="K481" s="2">
        <f>J481*K451</f>
        <v>12.518399999999998</v>
      </c>
      <c r="L481" s="48"/>
      <c r="M481" s="37">
        <f>WMSR+OESP+RRRP</f>
        <v>6.0000000000000001E-3</v>
      </c>
      <c r="N481" s="32">
        <f>M481*N451</f>
        <v>12.518399999999998</v>
      </c>
      <c r="O481" s="74">
        <f>WMSR+OESP+RRRP</f>
        <v>6.0000000000000001E-3</v>
      </c>
      <c r="P481" s="2">
        <f>O481*P451</f>
        <v>12.518399999999998</v>
      </c>
      <c r="Q481" s="48"/>
      <c r="R481" s="37">
        <f>WMSR+OESP+RRRP</f>
        <v>6.0000000000000001E-3</v>
      </c>
      <c r="S481" s="32">
        <f>R481*S451</f>
        <v>12.518399999999998</v>
      </c>
      <c r="T481" s="74">
        <f>WMSR+OESP+RRRP</f>
        <v>6.0000000000000001E-3</v>
      </c>
      <c r="U481" s="2">
        <f>T481*U451</f>
        <v>12.518399999999998</v>
      </c>
      <c r="V481" s="48"/>
    </row>
    <row r="482" spans="1:22" x14ac:dyDescent="0.25">
      <c r="A482" s="99">
        <f t="shared" si="70"/>
        <v>35</v>
      </c>
      <c r="B482" s="48" t="s">
        <v>57</v>
      </c>
      <c r="C482" s="37">
        <f>SSS</f>
        <v>0.25</v>
      </c>
      <c r="D482" s="32">
        <f>C482</f>
        <v>0.25</v>
      </c>
      <c r="E482" s="74">
        <f>SSS</f>
        <v>0.25</v>
      </c>
      <c r="F482" s="2">
        <f>E482</f>
        <v>0.25</v>
      </c>
      <c r="G482" s="48"/>
      <c r="H482" s="37">
        <f>SSS</f>
        <v>0.25</v>
      </c>
      <c r="I482" s="32">
        <f>H482</f>
        <v>0.25</v>
      </c>
      <c r="J482" s="74">
        <f>SSS</f>
        <v>0.25</v>
      </c>
      <c r="K482" s="2">
        <f>J482</f>
        <v>0.25</v>
      </c>
      <c r="L482" s="48"/>
      <c r="M482" s="37">
        <f>SSS</f>
        <v>0.25</v>
      </c>
      <c r="N482" s="32">
        <f>M482</f>
        <v>0.25</v>
      </c>
      <c r="O482" s="74">
        <f>SSS</f>
        <v>0.25</v>
      </c>
      <c r="P482" s="2">
        <f>O482</f>
        <v>0.25</v>
      </c>
      <c r="Q482" s="48"/>
      <c r="R482" s="37">
        <f>SSS</f>
        <v>0.25</v>
      </c>
      <c r="S482" s="32">
        <f>R482</f>
        <v>0.25</v>
      </c>
      <c r="T482" s="74">
        <f>SSS</f>
        <v>0.25</v>
      </c>
      <c r="U482" s="2">
        <f>T482</f>
        <v>0.25</v>
      </c>
      <c r="V482" s="48"/>
    </row>
    <row r="483" spans="1:22" x14ac:dyDescent="0.25">
      <c r="A483" s="99">
        <f t="shared" si="70"/>
        <v>36</v>
      </c>
      <c r="B483" s="48" t="s">
        <v>9</v>
      </c>
      <c r="C483" s="37">
        <v>0</v>
      </c>
      <c r="D483" s="32">
        <f>C483*D448</f>
        <v>0</v>
      </c>
      <c r="E483" s="74">
        <v>0</v>
      </c>
      <c r="F483" s="2">
        <f>E483*F448</f>
        <v>0</v>
      </c>
      <c r="G483" s="48"/>
      <c r="H483" s="37">
        <v>0</v>
      </c>
      <c r="I483" s="32">
        <f>H483*I448</f>
        <v>0</v>
      </c>
      <c r="J483" s="74">
        <v>0</v>
      </c>
      <c r="K483" s="2">
        <f>J483*K448</f>
        <v>0</v>
      </c>
      <c r="L483" s="48"/>
      <c r="M483" s="37">
        <v>0</v>
      </c>
      <c r="N483" s="32">
        <f>M483*N448</f>
        <v>0</v>
      </c>
      <c r="O483" s="74">
        <v>0</v>
      </c>
      <c r="P483" s="2">
        <f>O483*P448</f>
        <v>0</v>
      </c>
      <c r="Q483" s="48"/>
      <c r="R483" s="37">
        <v>0</v>
      </c>
      <c r="S483" s="32">
        <f>R483*S448</f>
        <v>0</v>
      </c>
      <c r="T483" s="74">
        <v>0</v>
      </c>
      <c r="U483" s="2">
        <f>T483*U448</f>
        <v>0</v>
      </c>
      <c r="V483" s="48"/>
    </row>
    <row r="484" spans="1:22" x14ac:dyDescent="0.25">
      <c r="A484" s="99">
        <f t="shared" si="70"/>
        <v>37</v>
      </c>
      <c r="B484" s="48" t="s">
        <v>28</v>
      </c>
      <c r="C484" s="49">
        <v>0</v>
      </c>
      <c r="D484" s="32"/>
      <c r="E484" s="66">
        <v>0</v>
      </c>
      <c r="F484" s="2"/>
      <c r="G484" s="48"/>
      <c r="H484" s="49">
        <v>0</v>
      </c>
      <c r="I484" s="32"/>
      <c r="J484" s="66">
        <v>0</v>
      </c>
      <c r="K484" s="2"/>
      <c r="L484" s="48"/>
      <c r="M484" s="49">
        <v>0</v>
      </c>
      <c r="N484" s="32"/>
      <c r="O484" s="66">
        <v>0</v>
      </c>
      <c r="P484" s="2"/>
      <c r="Q484" s="48"/>
      <c r="R484" s="49">
        <v>0</v>
      </c>
      <c r="S484" s="32"/>
      <c r="T484" s="66">
        <v>0</v>
      </c>
      <c r="U484" s="2"/>
      <c r="V484" s="48"/>
    </row>
    <row r="485" spans="1:22" x14ac:dyDescent="0.25">
      <c r="A485" s="102">
        <f t="shared" si="70"/>
        <v>38</v>
      </c>
      <c r="B485" s="103" t="s">
        <v>10</v>
      </c>
      <c r="C485" s="86"/>
      <c r="D485" s="56">
        <f>SUM(D481:D484)</f>
        <v>12.768399999999998</v>
      </c>
      <c r="E485" s="70"/>
      <c r="F485" s="55">
        <f>SUM(F481:F484)</f>
        <v>12.768399999999998</v>
      </c>
      <c r="G485" s="87">
        <f>F485-D485</f>
        <v>0</v>
      </c>
      <c r="H485" s="86"/>
      <c r="I485" s="56">
        <f>SUM(I481:I484)</f>
        <v>12.768399999999998</v>
      </c>
      <c r="J485" s="70"/>
      <c r="K485" s="55">
        <f>SUM(K481:K484)</f>
        <v>12.768399999999998</v>
      </c>
      <c r="L485" s="87">
        <f>K485-I485</f>
        <v>0</v>
      </c>
      <c r="M485" s="86"/>
      <c r="N485" s="56">
        <f>SUM(N481:N484)</f>
        <v>12.768399999999998</v>
      </c>
      <c r="O485" s="70"/>
      <c r="P485" s="55">
        <f>SUM(P481:P484)</f>
        <v>12.768399999999998</v>
      </c>
      <c r="Q485" s="87">
        <f>P485-N485</f>
        <v>0</v>
      </c>
      <c r="R485" s="86"/>
      <c r="S485" s="56">
        <f>SUM(S481:S484)</f>
        <v>12.768399999999998</v>
      </c>
      <c r="T485" s="70"/>
      <c r="U485" s="55">
        <f>SUM(U481:U484)</f>
        <v>12.768399999999998</v>
      </c>
      <c r="V485" s="87">
        <f>U485-S485</f>
        <v>0</v>
      </c>
    </row>
    <row r="486" spans="1:22" x14ac:dyDescent="0.25">
      <c r="A486" s="104">
        <f t="shared" si="70"/>
        <v>39</v>
      </c>
      <c r="B486" s="105" t="s">
        <v>88</v>
      </c>
      <c r="C486" s="88"/>
      <c r="D486" s="80"/>
      <c r="E486" s="71"/>
      <c r="F486" s="57"/>
      <c r="G486" s="89">
        <f>G485/D485</f>
        <v>0</v>
      </c>
      <c r="H486" s="88"/>
      <c r="I486" s="80"/>
      <c r="J486" s="71"/>
      <c r="K486" s="57"/>
      <c r="L486" s="89">
        <f>L485/I485</f>
        <v>0</v>
      </c>
      <c r="M486" s="88"/>
      <c r="N486" s="80"/>
      <c r="O486" s="71"/>
      <c r="P486" s="57"/>
      <c r="Q486" s="89">
        <f>Q485/N485</f>
        <v>0</v>
      </c>
      <c r="R486" s="88"/>
      <c r="S486" s="80"/>
      <c r="T486" s="71"/>
      <c r="U486" s="57"/>
      <c r="V486" s="89">
        <f>V485/S485</f>
        <v>0</v>
      </c>
    </row>
    <row r="487" spans="1:22" x14ac:dyDescent="0.25">
      <c r="A487" s="124">
        <f t="shared" si="70"/>
        <v>40</v>
      </c>
      <c r="B487" s="125" t="s">
        <v>98</v>
      </c>
      <c r="C487" s="337"/>
      <c r="D487" s="127">
        <f>D456+D473+D478+D485</f>
        <v>311.8699652729693</v>
      </c>
      <c r="E487" s="338"/>
      <c r="F487" s="53">
        <f>F456+F473+F478+F485</f>
        <v>303.00132527296932</v>
      </c>
      <c r="G487" s="345">
        <f>F487-D487</f>
        <v>-8.8686399999999708</v>
      </c>
      <c r="H487" s="337"/>
      <c r="I487" s="127">
        <f>I456+I473+I478+I485</f>
        <v>311.8699652729693</v>
      </c>
      <c r="J487" s="338"/>
      <c r="K487" s="53">
        <f>K456+K473+K478+K485</f>
        <v>303.00132527296932</v>
      </c>
      <c r="L487" s="345">
        <f>K487-I487</f>
        <v>-8.8686399999999708</v>
      </c>
      <c r="M487" s="337"/>
      <c r="N487" s="127">
        <f>N456+N473+N478+N485</f>
        <v>312.66996527296931</v>
      </c>
      <c r="O487" s="338"/>
      <c r="P487" s="53">
        <f>P456+P473+P478+P485</f>
        <v>303.00132527296932</v>
      </c>
      <c r="Q487" s="345">
        <f>P487-N487</f>
        <v>-9.6686399999999821</v>
      </c>
      <c r="R487" s="337"/>
      <c r="S487" s="127">
        <f>S456+S473+S478+S485</f>
        <v>326.8699652729693</v>
      </c>
      <c r="T487" s="338"/>
      <c r="U487" s="53">
        <f>U456+U473+U478+U485</f>
        <v>303.00132527296932</v>
      </c>
      <c r="V487" s="345">
        <f>U487-S487</f>
        <v>-23.868639999999971</v>
      </c>
    </row>
    <row r="488" spans="1:22" x14ac:dyDescent="0.25">
      <c r="A488" s="339">
        <f>A487+1</f>
        <v>41</v>
      </c>
      <c r="B488" s="340" t="s">
        <v>88</v>
      </c>
      <c r="C488" s="341"/>
      <c r="D488" s="342"/>
      <c r="E488" s="343"/>
      <c r="F488" s="344"/>
      <c r="G488" s="346">
        <f>G487/D487</f>
        <v>-2.8436980112007734E-2</v>
      </c>
      <c r="H488" s="341"/>
      <c r="I488" s="342"/>
      <c r="J488" s="343"/>
      <c r="K488" s="344"/>
      <c r="L488" s="346">
        <f>L487/I487</f>
        <v>-2.8436980112007734E-2</v>
      </c>
      <c r="M488" s="341"/>
      <c r="N488" s="342"/>
      <c r="O488" s="343"/>
      <c r="P488" s="344"/>
      <c r="Q488" s="346">
        <f>Q487/N487</f>
        <v>-3.0922829417142764E-2</v>
      </c>
      <c r="R488" s="341"/>
      <c r="S488" s="342"/>
      <c r="T488" s="343"/>
      <c r="U488" s="344"/>
      <c r="V488" s="346">
        <f>V487/S487</f>
        <v>-7.3021820711080793E-2</v>
      </c>
    </row>
    <row r="489" spans="1:22" x14ac:dyDescent="0.25">
      <c r="A489" s="108">
        <f>A488+1</f>
        <v>42</v>
      </c>
      <c r="B489" s="94" t="s">
        <v>11</v>
      </c>
      <c r="C489" s="50"/>
      <c r="D489" s="33">
        <f>D487*0.13</f>
        <v>40.543095485486013</v>
      </c>
      <c r="E489" s="76"/>
      <c r="F489" s="59">
        <f>F487*0.13</f>
        <v>39.390172285486017</v>
      </c>
      <c r="G489" s="94"/>
      <c r="H489" s="50"/>
      <c r="I489" s="33">
        <f>I487*0.13</f>
        <v>40.543095485486013</v>
      </c>
      <c r="J489" s="76"/>
      <c r="K489" s="59">
        <f>K487*0.13</f>
        <v>39.390172285486017</v>
      </c>
      <c r="L489" s="94"/>
      <c r="M489" s="50"/>
      <c r="N489" s="33">
        <f>N487*0.13</f>
        <v>40.647095485486012</v>
      </c>
      <c r="O489" s="76"/>
      <c r="P489" s="59">
        <f>P487*0.13</f>
        <v>39.390172285486017</v>
      </c>
      <c r="Q489" s="94"/>
      <c r="R489" s="50"/>
      <c r="S489" s="33">
        <f>S487*0.13</f>
        <v>42.493095485486009</v>
      </c>
      <c r="T489" s="76"/>
      <c r="U489" s="59">
        <f>U487*0.13</f>
        <v>39.390172285486017</v>
      </c>
      <c r="V489" s="94"/>
    </row>
    <row r="490" spans="1:22" x14ac:dyDescent="0.25">
      <c r="A490" s="109">
        <f>A489+1</f>
        <v>43</v>
      </c>
      <c r="B490" s="110" t="s">
        <v>13</v>
      </c>
      <c r="C490" s="95"/>
      <c r="D490" s="64">
        <f>SUM(D487:D489)</f>
        <v>352.41306075845529</v>
      </c>
      <c r="E490" s="78"/>
      <c r="F490" s="63">
        <f>SUM(F487:F489)</f>
        <v>342.39149755845534</v>
      </c>
      <c r="G490" s="96">
        <f>F490-D490</f>
        <v>-10.021563199999946</v>
      </c>
      <c r="H490" s="95"/>
      <c r="I490" s="64">
        <f>SUM(I487:I489)</f>
        <v>352.41306075845529</v>
      </c>
      <c r="J490" s="78"/>
      <c r="K490" s="63">
        <f>SUM(K487:K489)</f>
        <v>342.39149755845534</v>
      </c>
      <c r="L490" s="96">
        <f>K490-I490</f>
        <v>-10.021563199999946</v>
      </c>
      <c r="M490" s="95"/>
      <c r="N490" s="64">
        <f>SUM(N487:N489)</f>
        <v>353.31706075845534</v>
      </c>
      <c r="O490" s="78"/>
      <c r="P490" s="63">
        <f>SUM(P487:P489)</f>
        <v>342.39149755845534</v>
      </c>
      <c r="Q490" s="96">
        <f>P490-N490</f>
        <v>-10.925563199999999</v>
      </c>
      <c r="R490" s="95"/>
      <c r="S490" s="64">
        <f>SUM(S487:S489)</f>
        <v>369.36306075845528</v>
      </c>
      <c r="T490" s="78"/>
      <c r="U490" s="63">
        <f>SUM(U487:U489)</f>
        <v>342.39149755845534</v>
      </c>
      <c r="V490" s="96">
        <f>U490-S490</f>
        <v>-26.971563199999935</v>
      </c>
    </row>
    <row r="491" spans="1:22" x14ac:dyDescent="0.25">
      <c r="A491" s="111">
        <f t="shared" si="70"/>
        <v>44</v>
      </c>
      <c r="B491" s="112" t="s">
        <v>88</v>
      </c>
      <c r="C491" s="97"/>
      <c r="D491" s="83"/>
      <c r="E491" s="79"/>
      <c r="F491" s="65"/>
      <c r="G491" s="98">
        <f>G490/D490</f>
        <v>-2.8436980112007678E-2</v>
      </c>
      <c r="H491" s="97"/>
      <c r="I491" s="83"/>
      <c r="J491" s="79"/>
      <c r="K491" s="65"/>
      <c r="L491" s="98">
        <f>L490/I490</f>
        <v>-2.8436980112007678E-2</v>
      </c>
      <c r="M491" s="97"/>
      <c r="N491" s="83"/>
      <c r="O491" s="79"/>
      <c r="P491" s="65"/>
      <c r="Q491" s="98">
        <f>Q490/N490</f>
        <v>-3.0922829417142819E-2</v>
      </c>
      <c r="R491" s="97"/>
      <c r="S491" s="83"/>
      <c r="T491" s="79"/>
      <c r="U491" s="65"/>
      <c r="V491" s="98">
        <f>V490/S490</f>
        <v>-7.3021820711080723E-2</v>
      </c>
    </row>
    <row r="492" spans="1:22" x14ac:dyDescent="0.25">
      <c r="A492" s="151">
        <f t="shared" si="70"/>
        <v>45</v>
      </c>
      <c r="B492" s="152" t="s">
        <v>14</v>
      </c>
      <c r="C492" s="153"/>
      <c r="D492" s="154"/>
      <c r="E492" s="155"/>
      <c r="F492" s="156"/>
      <c r="G492" s="152"/>
      <c r="H492" s="153"/>
      <c r="I492" s="154"/>
      <c r="J492" s="155"/>
      <c r="K492" s="156"/>
      <c r="L492" s="152"/>
      <c r="M492" s="153"/>
      <c r="N492" s="154"/>
      <c r="O492" s="155"/>
      <c r="P492" s="156"/>
      <c r="Q492" s="152"/>
      <c r="R492" s="153"/>
      <c r="S492" s="154"/>
      <c r="T492" s="155"/>
      <c r="U492" s="156"/>
      <c r="V492" s="152"/>
    </row>
    <row r="493" spans="1:22" x14ac:dyDescent="0.25">
      <c r="A493" s="108">
        <f t="shared" si="70"/>
        <v>46</v>
      </c>
      <c r="B493" s="94" t="s">
        <v>97</v>
      </c>
      <c r="C493" s="162">
        <v>0</v>
      </c>
      <c r="D493" s="33">
        <f>C493*D448</f>
        <v>0</v>
      </c>
      <c r="E493" s="163">
        <v>0</v>
      </c>
      <c r="F493" s="59">
        <f>E493*F448</f>
        <v>0</v>
      </c>
      <c r="G493" s="94"/>
      <c r="H493" s="162">
        <v>0</v>
      </c>
      <c r="I493" s="33">
        <f>H493*I448</f>
        <v>0</v>
      </c>
      <c r="J493" s="163">
        <v>0</v>
      </c>
      <c r="K493" s="59">
        <f>J493*K448</f>
        <v>0</v>
      </c>
      <c r="L493" s="94"/>
      <c r="M493" s="162">
        <f>Rates!B441</f>
        <v>0</v>
      </c>
      <c r="N493" s="33">
        <f>M493*N448</f>
        <v>0</v>
      </c>
      <c r="O493" s="163">
        <v>0</v>
      </c>
      <c r="P493" s="59">
        <f>O493*P448</f>
        <v>0</v>
      </c>
      <c r="Q493" s="94"/>
      <c r="R493" s="162">
        <f>Rates!$B$25</f>
        <v>3.0999999999999999E-3</v>
      </c>
      <c r="S493" s="33">
        <f>R493*S448</f>
        <v>6.2</v>
      </c>
      <c r="T493" s="163">
        <v>0</v>
      </c>
      <c r="U493" s="59">
        <f>T493*U448</f>
        <v>0</v>
      </c>
      <c r="V493" s="94"/>
    </row>
    <row r="494" spans="1:22" x14ac:dyDescent="0.25">
      <c r="A494" s="108">
        <f t="shared" si="70"/>
        <v>47</v>
      </c>
      <c r="B494" s="94" t="s">
        <v>164</v>
      </c>
      <c r="C494" s="162">
        <v>0</v>
      </c>
      <c r="D494" s="33">
        <f>C494*D449</f>
        <v>0</v>
      </c>
      <c r="E494" s="163">
        <v>0</v>
      </c>
      <c r="F494" s="59">
        <f>E494*F449</f>
        <v>0</v>
      </c>
      <c r="G494" s="94"/>
      <c r="H494" s="162">
        <v>0</v>
      </c>
      <c r="I494" s="33">
        <f>H494*I449</f>
        <v>0</v>
      </c>
      <c r="J494" s="163">
        <v>0</v>
      </c>
      <c r="K494" s="59">
        <f>J494*K449</f>
        <v>0</v>
      </c>
      <c r="L494" s="94"/>
      <c r="M494" s="162">
        <f>Rates!B442</f>
        <v>0</v>
      </c>
      <c r="N494" s="33">
        <f>M494*N449</f>
        <v>0</v>
      </c>
      <c r="O494" s="163">
        <v>0</v>
      </c>
      <c r="P494" s="59">
        <f>O494*P449</f>
        <v>0</v>
      </c>
      <c r="Q494" s="94"/>
      <c r="R494" s="162">
        <f>Rates!$B$26</f>
        <v>-2.9999999999999997E-4</v>
      </c>
      <c r="S494" s="33">
        <f>R494*S448</f>
        <v>-0.6</v>
      </c>
      <c r="T494" s="163">
        <v>0</v>
      </c>
      <c r="U494" s="59">
        <f>T494*U448</f>
        <v>0</v>
      </c>
      <c r="V494" s="94"/>
    </row>
    <row r="495" spans="1:22" x14ac:dyDescent="0.25">
      <c r="A495" s="108">
        <f t="shared" si="70"/>
        <v>48</v>
      </c>
      <c r="B495" s="48" t="s">
        <v>96</v>
      </c>
      <c r="C495" s="37">
        <f>Rates!$B$15</f>
        <v>3.3999999999999998E-3</v>
      </c>
      <c r="D495" s="32">
        <f>C495*D448</f>
        <v>6.8</v>
      </c>
      <c r="E495" s="163">
        <f>Rates!$J$15</f>
        <v>0</v>
      </c>
      <c r="F495" s="2">
        <f>E495*F448</f>
        <v>0</v>
      </c>
      <c r="G495" s="48"/>
      <c r="H495" s="37">
        <f>Rates!$B$15</f>
        <v>3.3999999999999998E-3</v>
      </c>
      <c r="I495" s="32">
        <f>H495*I448</f>
        <v>6.8</v>
      </c>
      <c r="J495" s="163">
        <f>Rates!$J$15</f>
        <v>0</v>
      </c>
      <c r="K495" s="2">
        <f>J495*K448</f>
        <v>0</v>
      </c>
      <c r="L495" s="48"/>
      <c r="M495" s="37">
        <f>Rates!$B$15</f>
        <v>3.3999999999999998E-3</v>
      </c>
      <c r="N495" s="32">
        <f>M495*N448</f>
        <v>6.8</v>
      </c>
      <c r="O495" s="163">
        <f>Rates!$J$15</f>
        <v>0</v>
      </c>
      <c r="P495" s="2">
        <f>O495*P448</f>
        <v>0</v>
      </c>
      <c r="Q495" s="48"/>
      <c r="R495" s="37">
        <f>Rates!$B$15</f>
        <v>3.3999999999999998E-3</v>
      </c>
      <c r="S495" s="32">
        <f>R495*S448</f>
        <v>6.8</v>
      </c>
      <c r="T495" s="163">
        <f>Rates!$J$15</f>
        <v>0</v>
      </c>
      <c r="U495" s="2">
        <f>T495*U448</f>
        <v>0</v>
      </c>
      <c r="V495" s="48"/>
    </row>
    <row r="496" spans="1:22" x14ac:dyDescent="0.25">
      <c r="A496" s="289">
        <f t="shared" si="70"/>
        <v>49</v>
      </c>
      <c r="B496" s="85" t="s">
        <v>144</v>
      </c>
      <c r="C496" s="290">
        <f>Rates!$B$16</f>
        <v>0</v>
      </c>
      <c r="D496" s="39">
        <f>C496*D449</f>
        <v>0</v>
      </c>
      <c r="E496" s="163">
        <f>Rates!$J$16</f>
        <v>-1.2999999999999999E-3</v>
      </c>
      <c r="F496" s="2">
        <f>E496*F448</f>
        <v>-2.6</v>
      </c>
      <c r="G496" s="85"/>
      <c r="H496" s="290">
        <f>Rates!$B$16</f>
        <v>0</v>
      </c>
      <c r="I496" s="39">
        <f>H496*I449</f>
        <v>0</v>
      </c>
      <c r="J496" s="163">
        <f>Rates!$J$16</f>
        <v>-1.2999999999999999E-3</v>
      </c>
      <c r="K496" s="2">
        <f>J496*K448</f>
        <v>-2.6</v>
      </c>
      <c r="L496" s="85"/>
      <c r="M496" s="290">
        <f>Rates!$B$16</f>
        <v>0</v>
      </c>
      <c r="N496" s="39">
        <f>M496*N449</f>
        <v>0</v>
      </c>
      <c r="O496" s="163">
        <f>Rates!$J$16</f>
        <v>-1.2999999999999999E-3</v>
      </c>
      <c r="P496" s="2">
        <f>O496*P448</f>
        <v>-2.6</v>
      </c>
      <c r="Q496" s="85"/>
      <c r="R496" s="290">
        <f>Rates!$B$16</f>
        <v>0</v>
      </c>
      <c r="S496" s="39">
        <f>R496*S449</f>
        <v>0</v>
      </c>
      <c r="T496" s="163">
        <f>Rates!$J$16</f>
        <v>-1.2999999999999999E-3</v>
      </c>
      <c r="U496" s="2">
        <f>T496*U448</f>
        <v>-2.6</v>
      </c>
      <c r="V496" s="85"/>
    </row>
    <row r="497" spans="1:22" x14ac:dyDescent="0.25">
      <c r="A497" s="347">
        <f t="shared" si="70"/>
        <v>50</v>
      </c>
      <c r="B497" s="348" t="s">
        <v>15</v>
      </c>
      <c r="C497" s="371"/>
      <c r="D497" s="350">
        <f>D487+SUM(D493:D496)</f>
        <v>318.66996527296931</v>
      </c>
      <c r="E497" s="372"/>
      <c r="F497" s="352">
        <f>F487+SUM(F493:F496)</f>
        <v>300.4013252729693</v>
      </c>
      <c r="G497" s="363">
        <f>F497-D497</f>
        <v>-18.268640000000005</v>
      </c>
      <c r="H497" s="371"/>
      <c r="I497" s="350">
        <f>I487+SUM(I493:I496)</f>
        <v>318.66996527296931</v>
      </c>
      <c r="J497" s="372"/>
      <c r="K497" s="352">
        <f>K487+SUM(K493:K496)</f>
        <v>300.4013252729693</v>
      </c>
      <c r="L497" s="363">
        <f>K497-I497</f>
        <v>-18.268640000000005</v>
      </c>
      <c r="M497" s="371"/>
      <c r="N497" s="350">
        <f>N487+SUM(N493:N496)</f>
        <v>319.46996527296932</v>
      </c>
      <c r="O497" s="372"/>
      <c r="P497" s="352">
        <f>P487+SUM(P493:P496)</f>
        <v>300.4013252729693</v>
      </c>
      <c r="Q497" s="363">
        <f>P497-N497</f>
        <v>-19.068640000000016</v>
      </c>
      <c r="R497" s="371"/>
      <c r="S497" s="350">
        <f>S487+SUM(S493:S496)</f>
        <v>339.26996527296927</v>
      </c>
      <c r="T497" s="372"/>
      <c r="U497" s="352">
        <f>U487+SUM(U493:U496)</f>
        <v>300.4013252729693</v>
      </c>
      <c r="V497" s="363">
        <f>U497-S497</f>
        <v>-38.868639999999971</v>
      </c>
    </row>
    <row r="498" spans="1:22" x14ac:dyDescent="0.25">
      <c r="A498" s="339">
        <f>A497+1</f>
        <v>51</v>
      </c>
      <c r="B498" s="340" t="s">
        <v>88</v>
      </c>
      <c r="C498" s="341"/>
      <c r="D498" s="342"/>
      <c r="E498" s="343"/>
      <c r="F498" s="344"/>
      <c r="G498" s="346">
        <f>G497/D497</f>
        <v>-5.732777478527442E-2</v>
      </c>
      <c r="H498" s="341"/>
      <c r="I498" s="342"/>
      <c r="J498" s="343"/>
      <c r="K498" s="344"/>
      <c r="L498" s="346">
        <f>L497/I497</f>
        <v>-5.732777478527442E-2</v>
      </c>
      <c r="M498" s="341"/>
      <c r="N498" s="342"/>
      <c r="O498" s="343"/>
      <c r="P498" s="344"/>
      <c r="Q498" s="346">
        <f>Q497/N497</f>
        <v>-5.9688365332581185E-2</v>
      </c>
      <c r="R498" s="341"/>
      <c r="S498" s="342"/>
      <c r="T498" s="343"/>
      <c r="U498" s="344"/>
      <c r="V498" s="346">
        <f>V497/S497</f>
        <v>-0.11456552002393464</v>
      </c>
    </row>
    <row r="499" spans="1:22" x14ac:dyDescent="0.25">
      <c r="A499" s="108">
        <f>A498+1</f>
        <v>52</v>
      </c>
      <c r="B499" s="94" t="s">
        <v>11</v>
      </c>
      <c r="C499" s="50"/>
      <c r="D499" s="33">
        <f>D497*0.13</f>
        <v>41.427095485486014</v>
      </c>
      <c r="E499" s="76"/>
      <c r="F499" s="59">
        <f>F497*0.13</f>
        <v>39.052172285486009</v>
      </c>
      <c r="G499" s="94"/>
      <c r="H499" s="50"/>
      <c r="I499" s="33">
        <f>I497*0.13</f>
        <v>41.427095485486014</v>
      </c>
      <c r="J499" s="76"/>
      <c r="K499" s="59">
        <f>K497*0.13</f>
        <v>39.052172285486009</v>
      </c>
      <c r="L499" s="94"/>
      <c r="M499" s="50"/>
      <c r="N499" s="33">
        <f>N497*0.13</f>
        <v>41.531095485486013</v>
      </c>
      <c r="O499" s="76"/>
      <c r="P499" s="59">
        <f>P497*0.13</f>
        <v>39.052172285486009</v>
      </c>
      <c r="Q499" s="94"/>
      <c r="R499" s="50"/>
      <c r="S499" s="33">
        <f>S497*0.13</f>
        <v>44.105095485486004</v>
      </c>
      <c r="T499" s="76"/>
      <c r="U499" s="59">
        <f>U497*0.13</f>
        <v>39.052172285486009</v>
      </c>
      <c r="V499" s="94"/>
    </row>
    <row r="500" spans="1:22" x14ac:dyDescent="0.25">
      <c r="A500" s="137">
        <f>A499+1</f>
        <v>53</v>
      </c>
      <c r="B500" s="138" t="s">
        <v>13</v>
      </c>
      <c r="C500" s="139"/>
      <c r="D500" s="140">
        <f>SUM(D497:D499)</f>
        <v>360.09706075845531</v>
      </c>
      <c r="E500" s="141"/>
      <c r="F500" s="142">
        <f>SUM(F497:F499)</f>
        <v>339.4534975584553</v>
      </c>
      <c r="G500" s="143">
        <f>F500-D500</f>
        <v>-20.643563200000017</v>
      </c>
      <c r="H500" s="139"/>
      <c r="I500" s="140">
        <f>SUM(I497:I499)</f>
        <v>360.09706075845531</v>
      </c>
      <c r="J500" s="141"/>
      <c r="K500" s="142">
        <f>SUM(K497:K499)</f>
        <v>339.4534975584553</v>
      </c>
      <c r="L500" s="143">
        <f>K500-I500</f>
        <v>-20.643563200000017</v>
      </c>
      <c r="M500" s="139"/>
      <c r="N500" s="140">
        <f>SUM(N497:N499)</f>
        <v>361.00106075845531</v>
      </c>
      <c r="O500" s="141"/>
      <c r="P500" s="142">
        <f>SUM(P497:P499)</f>
        <v>339.4534975584553</v>
      </c>
      <c r="Q500" s="143">
        <f>P500-N500</f>
        <v>-21.547563200000013</v>
      </c>
      <c r="R500" s="139"/>
      <c r="S500" s="140">
        <f>SUM(S497:S499)</f>
        <v>383.37506075845528</v>
      </c>
      <c r="T500" s="141"/>
      <c r="U500" s="142">
        <f>SUM(U497:U499)</f>
        <v>339.4534975584553</v>
      </c>
      <c r="V500" s="143">
        <f>U500-S500</f>
        <v>-43.92156319999998</v>
      </c>
    </row>
    <row r="501" spans="1:22" ht="15.75" thickBot="1" x14ac:dyDescent="0.3">
      <c r="A501" s="144">
        <f t="shared" si="70"/>
        <v>54</v>
      </c>
      <c r="B501" s="145" t="s">
        <v>88</v>
      </c>
      <c r="C501" s="146"/>
      <c r="D501" s="147"/>
      <c r="E501" s="148"/>
      <c r="F501" s="149"/>
      <c r="G501" s="150">
        <f>G500/D500</f>
        <v>-5.7327774785274455E-2</v>
      </c>
      <c r="H501" s="146"/>
      <c r="I501" s="147"/>
      <c r="J501" s="148"/>
      <c r="K501" s="149"/>
      <c r="L501" s="150">
        <f>L500/I500</f>
        <v>-5.7327774785274455E-2</v>
      </c>
      <c r="M501" s="146"/>
      <c r="N501" s="147"/>
      <c r="O501" s="148"/>
      <c r="P501" s="149"/>
      <c r="Q501" s="150">
        <f>Q500/N500</f>
        <v>-5.9688365332581171E-2</v>
      </c>
      <c r="R501" s="146"/>
      <c r="S501" s="147"/>
      <c r="T501" s="148"/>
      <c r="U501" s="149"/>
      <c r="V501" s="150">
        <f>V500/S500</f>
        <v>-0.11456552002393468</v>
      </c>
    </row>
    <row r="502" spans="1:22" ht="15.75" thickBot="1" x14ac:dyDescent="0.3"/>
    <row r="503" spans="1:22" x14ac:dyDescent="0.25">
      <c r="A503" s="113">
        <f>A501+1</f>
        <v>55</v>
      </c>
      <c r="B503" s="114" t="s">
        <v>90</v>
      </c>
      <c r="C503" s="113" t="s">
        <v>2</v>
      </c>
      <c r="D503" s="158" t="s">
        <v>3</v>
      </c>
      <c r="E503" s="159" t="s">
        <v>2</v>
      </c>
      <c r="F503" s="160" t="s">
        <v>3</v>
      </c>
      <c r="G503" s="161" t="s">
        <v>78</v>
      </c>
      <c r="H503" s="113" t="s">
        <v>2</v>
      </c>
      <c r="I503" s="158" t="s">
        <v>3</v>
      </c>
      <c r="J503" s="159" t="s">
        <v>2</v>
      </c>
      <c r="K503" s="160" t="s">
        <v>3</v>
      </c>
      <c r="L503" s="161" t="s">
        <v>78</v>
      </c>
      <c r="M503" s="113" t="s">
        <v>2</v>
      </c>
      <c r="N503" s="158" t="s">
        <v>3</v>
      </c>
      <c r="O503" s="159" t="s">
        <v>2</v>
      </c>
      <c r="P503" s="160" t="s">
        <v>3</v>
      </c>
      <c r="Q503" s="161" t="s">
        <v>78</v>
      </c>
      <c r="R503" s="113" t="s">
        <v>2</v>
      </c>
      <c r="S503" s="158" t="s">
        <v>3</v>
      </c>
      <c r="T503" s="159" t="s">
        <v>2</v>
      </c>
      <c r="U503" s="160" t="s">
        <v>3</v>
      </c>
      <c r="V503" s="161" t="s">
        <v>78</v>
      </c>
    </row>
    <row r="504" spans="1:22" x14ac:dyDescent="0.25">
      <c r="A504" s="99">
        <f>A503+1</f>
        <v>56</v>
      </c>
      <c r="B504" s="48" t="s">
        <v>89</v>
      </c>
      <c r="C504" s="49"/>
      <c r="D504" s="32">
        <f>SUM(D459:D460)+D463+D472+D465</f>
        <v>33.6</v>
      </c>
      <c r="E504" s="66"/>
      <c r="F504" s="2">
        <f>SUM(F459:F460)+F463+F472+F465</f>
        <v>30.39</v>
      </c>
      <c r="G504" s="36">
        <f>F504-D504</f>
        <v>-3.2100000000000009</v>
      </c>
      <c r="H504" s="49"/>
      <c r="I504" s="32">
        <f>SUM(I459:I460)+I463+I472+I465</f>
        <v>33.6</v>
      </c>
      <c r="J504" s="66"/>
      <c r="K504" s="2">
        <f>SUM(K459:K460)+K463+K472+K465</f>
        <v>30.39</v>
      </c>
      <c r="L504" s="36">
        <f>K504-I504</f>
        <v>-3.2100000000000009</v>
      </c>
      <c r="M504" s="49"/>
      <c r="N504" s="32">
        <f>SUM(N459:N460)+N463+N472+N465</f>
        <v>33.6</v>
      </c>
      <c r="O504" s="66"/>
      <c r="P504" s="2">
        <f>SUM(P459:P460)+P463+P472+P465</f>
        <v>30.39</v>
      </c>
      <c r="Q504" s="36">
        <f>P504-N504</f>
        <v>-3.2100000000000009</v>
      </c>
      <c r="R504" s="49"/>
      <c r="S504" s="32">
        <f>SUM(S459:S460)+S463+S472+S465</f>
        <v>33.6</v>
      </c>
      <c r="T504" s="66"/>
      <c r="U504" s="2">
        <f>SUM(U459:U460)+U463+U472+U465</f>
        <v>30.39</v>
      </c>
      <c r="V504" s="36">
        <f>U504-S504</f>
        <v>-3.2100000000000009</v>
      </c>
    </row>
    <row r="505" spans="1:22" x14ac:dyDescent="0.25">
      <c r="A505" s="124">
        <f t="shared" ref="A505:A507" si="79">A504+1</f>
        <v>57</v>
      </c>
      <c r="B505" s="125" t="s">
        <v>88</v>
      </c>
      <c r="C505" s="126"/>
      <c r="D505" s="127"/>
      <c r="E505" s="128"/>
      <c r="F505" s="53"/>
      <c r="G505" s="129">
        <f>G504/SUM(D504:D507)</f>
        <v>-6.3358749687452198E-2</v>
      </c>
      <c r="H505" s="126"/>
      <c r="I505" s="127"/>
      <c r="J505" s="128"/>
      <c r="K505" s="53"/>
      <c r="L505" s="129">
        <f>L504/SUM(I504:I507)</f>
        <v>-6.3358749687452198E-2</v>
      </c>
      <c r="M505" s="126"/>
      <c r="N505" s="127"/>
      <c r="O505" s="128"/>
      <c r="P505" s="53"/>
      <c r="Q505" s="129">
        <f>Q504/SUM(N504:N507)</f>
        <v>-6.2373845300796253E-2</v>
      </c>
      <c r="R505" s="126"/>
      <c r="S505" s="127"/>
      <c r="T505" s="128"/>
      <c r="U505" s="53"/>
      <c r="V505" s="129">
        <f>V504/SUM(S504:S507)</f>
        <v>-4.8885324325963292E-2</v>
      </c>
    </row>
    <row r="506" spans="1:22" x14ac:dyDescent="0.25">
      <c r="A506" s="99">
        <f t="shared" si="79"/>
        <v>58</v>
      </c>
      <c r="B506" s="48" t="s">
        <v>91</v>
      </c>
      <c r="C506" s="49"/>
      <c r="D506" s="32">
        <f>D461+D464+SUM(D466:D471)+D462</f>
        <v>17.063878561917406</v>
      </c>
      <c r="E506" s="66"/>
      <c r="F506" s="2">
        <f>F461+F464+SUM(F466:F471)+F462</f>
        <v>11.613878561917405</v>
      </c>
      <c r="G506" s="36">
        <f>F506-D506</f>
        <v>-5.4500000000000011</v>
      </c>
      <c r="H506" s="49"/>
      <c r="I506" s="32">
        <f>I461+I464+SUM(I466:I471)+I462</f>
        <v>17.063878561917406</v>
      </c>
      <c r="J506" s="66"/>
      <c r="K506" s="2">
        <f>K461+K464+SUM(K466:K471)+K462</f>
        <v>11.613878561917405</v>
      </c>
      <c r="L506" s="36">
        <f>K506-I506</f>
        <v>-5.4500000000000011</v>
      </c>
      <c r="M506" s="49"/>
      <c r="N506" s="32">
        <f>N461+N464+SUM(N466:N471)+N462</f>
        <v>17.863878561917403</v>
      </c>
      <c r="O506" s="66"/>
      <c r="P506" s="2">
        <f>P461+P464+SUM(P466:P471)+P462</f>
        <v>11.613878561917405</v>
      </c>
      <c r="Q506" s="36">
        <f>P506-N506</f>
        <v>-6.2499999999999982</v>
      </c>
      <c r="R506" s="49"/>
      <c r="S506" s="32">
        <f>S461+S464+SUM(S466:S471)+S462</f>
        <v>32.063878561917406</v>
      </c>
      <c r="T506" s="66"/>
      <c r="U506" s="2">
        <f>U461+U464+SUM(U466:U471)+U462</f>
        <v>11.613878561917405</v>
      </c>
      <c r="V506" s="36">
        <f>U506-S506</f>
        <v>-20.450000000000003</v>
      </c>
    </row>
    <row r="507" spans="1:22" ht="15.75" thickBot="1" x14ac:dyDescent="0.3">
      <c r="A507" s="130">
        <f t="shared" si="79"/>
        <v>59</v>
      </c>
      <c r="B507" s="131" t="s">
        <v>88</v>
      </c>
      <c r="C507" s="132"/>
      <c r="D507" s="133"/>
      <c r="E507" s="134"/>
      <c r="F507" s="135"/>
      <c r="G507" s="136">
        <f>G506/SUM(D504:D507)</f>
        <v>-0.10757170897090794</v>
      </c>
      <c r="H507" s="132"/>
      <c r="I507" s="133"/>
      <c r="J507" s="134"/>
      <c r="K507" s="135"/>
      <c r="L507" s="136">
        <f>L506/SUM(I504:I507)</f>
        <v>-0.10757170897090794</v>
      </c>
      <c r="M507" s="132"/>
      <c r="N507" s="133"/>
      <c r="O507" s="134"/>
      <c r="P507" s="135"/>
      <c r="Q507" s="136">
        <f>Q506/SUM(N504:N507)</f>
        <v>-0.1214444028442294</v>
      </c>
      <c r="R507" s="132"/>
      <c r="S507" s="133"/>
      <c r="T507" s="134"/>
      <c r="U507" s="135"/>
      <c r="V507" s="136">
        <f>V506/SUM(S504:S507)</f>
        <v>-0.31143454282428323</v>
      </c>
    </row>
  </sheetData>
  <mergeCells count="80">
    <mergeCell ref="A5:A6"/>
    <mergeCell ref="C5:D5"/>
    <mergeCell ref="E5:G5"/>
    <mergeCell ref="J5:L5"/>
    <mergeCell ref="H5:I5"/>
    <mergeCell ref="M5:N5"/>
    <mergeCell ref="O5:Q5"/>
    <mergeCell ref="R5:S5"/>
    <mergeCell ref="T5:V5"/>
    <mergeCell ref="B5:B6"/>
    <mergeCell ref="A68:A69"/>
    <mergeCell ref="B68:B69"/>
    <mergeCell ref="C68:D68"/>
    <mergeCell ref="E68:G68"/>
    <mergeCell ref="H68:I68"/>
    <mergeCell ref="J68:L68"/>
    <mergeCell ref="M68:N68"/>
    <mergeCell ref="O68:Q68"/>
    <mergeCell ref="R68:S68"/>
    <mergeCell ref="T68:V68"/>
    <mergeCell ref="A131:A132"/>
    <mergeCell ref="B131:B132"/>
    <mergeCell ref="C131:D131"/>
    <mergeCell ref="E131:G131"/>
    <mergeCell ref="H131:I131"/>
    <mergeCell ref="J131:L131"/>
    <mergeCell ref="M131:N131"/>
    <mergeCell ref="O131:Q131"/>
    <mergeCell ref="R131:S131"/>
    <mergeCell ref="T131:V131"/>
    <mergeCell ref="A194:A195"/>
    <mergeCell ref="B194:B195"/>
    <mergeCell ref="C194:D194"/>
    <mergeCell ref="E194:G194"/>
    <mergeCell ref="H194:I194"/>
    <mergeCell ref="J194:L194"/>
    <mergeCell ref="M194:N194"/>
    <mergeCell ref="O194:Q194"/>
    <mergeCell ref="R194:S194"/>
    <mergeCell ref="T194:V194"/>
    <mergeCell ref="A257:A258"/>
    <mergeCell ref="B257:B258"/>
    <mergeCell ref="C257:D257"/>
    <mergeCell ref="E257:G257"/>
    <mergeCell ref="H257:I257"/>
    <mergeCell ref="J257:L257"/>
    <mergeCell ref="M257:N257"/>
    <mergeCell ref="O257:Q257"/>
    <mergeCell ref="R257:S257"/>
    <mergeCell ref="T257:V257"/>
    <mergeCell ref="A320:A321"/>
    <mergeCell ref="B320:B321"/>
    <mergeCell ref="C320:D320"/>
    <mergeCell ref="E320:G320"/>
    <mergeCell ref="H320:I320"/>
    <mergeCell ref="J320:L320"/>
    <mergeCell ref="M320:N320"/>
    <mergeCell ref="O320:Q320"/>
    <mergeCell ref="R320:S320"/>
    <mergeCell ref="T320:V320"/>
    <mergeCell ref="A383:A384"/>
    <mergeCell ref="B383:B384"/>
    <mergeCell ref="C383:D383"/>
    <mergeCell ref="E383:G383"/>
    <mergeCell ref="H383:I383"/>
    <mergeCell ref="J383:L383"/>
    <mergeCell ref="M383:N383"/>
    <mergeCell ref="O383:Q383"/>
    <mergeCell ref="R383:S383"/>
    <mergeCell ref="T383:V383"/>
    <mergeCell ref="A446:A447"/>
    <mergeCell ref="B446:B447"/>
    <mergeCell ref="C446:D446"/>
    <mergeCell ref="E446:G446"/>
    <mergeCell ref="H446:I446"/>
    <mergeCell ref="J446:L446"/>
    <mergeCell ref="M446:N446"/>
    <mergeCell ref="O446:Q446"/>
    <mergeCell ref="R446:S446"/>
    <mergeCell ref="T446:V446"/>
  </mergeCells>
  <printOptions verticalCentered="1"/>
  <pageMargins left="0.25" right="0.25" top="0.25" bottom="0.4" header="0.3" footer="0.3"/>
  <pageSetup scale="53" fitToHeight="10" orientation="landscape" r:id="rId1"/>
  <headerFooter>
    <oddFooter>&amp;R&amp;8&amp;P/&amp;N</oddFooter>
  </headerFooter>
  <rowBreaks count="7" manualBreakCount="7">
    <brk id="67" max="21" man="1"/>
    <brk id="130" max="21" man="1"/>
    <brk id="193" max="21" man="1"/>
    <brk id="256" max="21" man="1"/>
    <brk id="319" max="21" man="1"/>
    <brk id="382" max="21" man="1"/>
    <brk id="445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S16"/>
  <sheetViews>
    <sheetView zoomScale="110" zoomScaleNormal="110" workbookViewId="0">
      <pane xSplit="3" ySplit="5" topLeftCell="D6" activePane="bottomRight" state="frozen"/>
      <selection activeCell="D27" sqref="D27"/>
      <selection pane="topRight" activeCell="D27" sqref="D27"/>
      <selection pane="bottomLeft" activeCell="D27" sqref="D27"/>
      <selection pane="bottomRight" activeCell="D27" sqref="D27"/>
    </sheetView>
  </sheetViews>
  <sheetFormatPr defaultRowHeight="15" x14ac:dyDescent="0.25"/>
  <cols>
    <col min="1" max="1" width="6.7109375" style="52" customWidth="1"/>
    <col min="2" max="2" width="19.140625" bestFit="1" customWidth="1"/>
    <col min="4" max="19" width="10.7109375" customWidth="1"/>
  </cols>
  <sheetData>
    <row r="1" spans="1:19" ht="18.75" x14ac:dyDescent="0.3">
      <c r="A1" s="41" t="s">
        <v>33</v>
      </c>
      <c r="B1" s="41"/>
      <c r="C1" s="165"/>
      <c r="D1" s="166"/>
      <c r="E1" s="166"/>
      <c r="F1" s="166"/>
      <c r="G1" s="166"/>
    </row>
    <row r="2" spans="1:19" ht="18.75" x14ac:dyDescent="0.3">
      <c r="A2" s="122" t="str">
        <f>IRM</f>
        <v>2017 IRM Application, EB-2016-0063</v>
      </c>
      <c r="B2" s="41"/>
      <c r="C2" s="165"/>
      <c r="D2" s="166"/>
      <c r="E2" s="166"/>
      <c r="F2" s="166"/>
      <c r="G2" s="166"/>
    </row>
    <row r="3" spans="1:19" ht="19.5" thickBot="1" x14ac:dyDescent="0.35">
      <c r="A3" s="123" t="s">
        <v>127</v>
      </c>
      <c r="B3" s="167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</row>
    <row r="4" spans="1:19" x14ac:dyDescent="0.25">
      <c r="D4" s="25"/>
      <c r="E4" s="25"/>
      <c r="F4" s="25"/>
      <c r="G4" s="25"/>
    </row>
    <row r="5" spans="1:19" ht="60" x14ac:dyDescent="0.25">
      <c r="A5" s="170" t="s">
        <v>114</v>
      </c>
      <c r="B5" s="171" t="s">
        <v>129</v>
      </c>
      <c r="C5" s="212" t="s">
        <v>100</v>
      </c>
      <c r="D5" s="217" t="s">
        <v>104</v>
      </c>
      <c r="E5" s="172" t="s">
        <v>105</v>
      </c>
      <c r="F5" s="172" t="s">
        <v>106</v>
      </c>
      <c r="G5" s="173" t="s">
        <v>117</v>
      </c>
      <c r="H5" s="217" t="s">
        <v>104</v>
      </c>
      <c r="I5" s="172" t="s">
        <v>105</v>
      </c>
      <c r="J5" s="172" t="s">
        <v>106</v>
      </c>
      <c r="K5" s="173" t="s">
        <v>117</v>
      </c>
      <c r="L5" s="217" t="s">
        <v>104</v>
      </c>
      <c r="M5" s="172" t="s">
        <v>105</v>
      </c>
      <c r="N5" s="172" t="s">
        <v>106</v>
      </c>
      <c r="O5" s="173" t="s">
        <v>117</v>
      </c>
      <c r="P5" s="215" t="s">
        <v>104</v>
      </c>
      <c r="Q5" s="172" t="s">
        <v>105</v>
      </c>
      <c r="R5" s="172" t="s">
        <v>106</v>
      </c>
      <c r="S5" s="173" t="s">
        <v>117</v>
      </c>
    </row>
    <row r="6" spans="1:19" x14ac:dyDescent="0.25">
      <c r="A6" s="227">
        <v>1</v>
      </c>
      <c r="B6" s="228" t="s">
        <v>126</v>
      </c>
      <c r="C6" s="229"/>
      <c r="D6" s="325" t="s">
        <v>1</v>
      </c>
      <c r="E6" s="326"/>
      <c r="F6" s="326"/>
      <c r="G6" s="327"/>
      <c r="H6" s="325" t="s">
        <v>16</v>
      </c>
      <c r="I6" s="326"/>
      <c r="J6" s="326"/>
      <c r="K6" s="327"/>
      <c r="L6" s="325" t="s">
        <v>17</v>
      </c>
      <c r="M6" s="326"/>
      <c r="N6" s="326"/>
      <c r="O6" s="327"/>
      <c r="P6" s="328" t="s">
        <v>18</v>
      </c>
      <c r="Q6" s="326"/>
      <c r="R6" s="326"/>
      <c r="S6" s="327"/>
    </row>
    <row r="7" spans="1:19" x14ac:dyDescent="0.25">
      <c r="A7" s="220">
        <f>A6+1</f>
        <v>2</v>
      </c>
      <c r="B7" s="221" t="s">
        <v>133</v>
      </c>
      <c r="C7" s="222" t="s">
        <v>107</v>
      </c>
      <c r="D7" s="223">
        <f>'GS&lt;50 Detail'!$D$48</f>
        <v>383.10431275845536</v>
      </c>
      <c r="E7" s="224">
        <f>'GS&lt;50 Detail'!$F$48</f>
        <v>374.04324955845533</v>
      </c>
      <c r="F7" s="224">
        <f>E7-D7</f>
        <v>-9.0610632000000351</v>
      </c>
      <c r="G7" s="225">
        <f>F7/D7</f>
        <v>-2.365168675538501E-2</v>
      </c>
      <c r="H7" s="223">
        <f>'GS&lt;50 Detail'!$I$48</f>
        <v>383.10431275845536</v>
      </c>
      <c r="I7" s="224">
        <f>'GS&lt;50 Detail'!$K$48</f>
        <v>374.04324955845533</v>
      </c>
      <c r="J7" s="224">
        <f>I7-H7</f>
        <v>-9.0610632000000351</v>
      </c>
      <c r="K7" s="225">
        <f>J7/H7</f>
        <v>-2.365168675538501E-2</v>
      </c>
      <c r="L7" s="223">
        <f>'GS&lt;50 Detail'!$N$48</f>
        <v>384.0083127584553</v>
      </c>
      <c r="M7" s="224">
        <f>'GS&lt;50 Detail'!$P$48</f>
        <v>374.04324955845533</v>
      </c>
      <c r="N7" s="224">
        <f>M7-L7</f>
        <v>-9.9650631999999746</v>
      </c>
      <c r="O7" s="225">
        <f>N7/L7</f>
        <v>-2.5950123653359788E-2</v>
      </c>
      <c r="P7" s="226">
        <f>'GS&lt;50 Detail'!$S$48</f>
        <v>401.63631275845535</v>
      </c>
      <c r="Q7" s="224">
        <f>'GS&lt;50 Detail'!$U$48</f>
        <v>374.04324955845533</v>
      </c>
      <c r="R7" s="224">
        <f>Q7-P7</f>
        <v>-27.593063200000017</v>
      </c>
      <c r="S7" s="225">
        <f>R7/P7</f>
        <v>-6.8701614678438008E-2</v>
      </c>
    </row>
    <row r="8" spans="1:19" x14ac:dyDescent="0.25">
      <c r="A8" s="194">
        <f>A7+1</f>
        <v>3</v>
      </c>
      <c r="B8" s="1" t="s">
        <v>123</v>
      </c>
      <c r="C8" s="213" t="s">
        <v>107</v>
      </c>
      <c r="D8" s="218">
        <f>'GS&lt;50 Detail'!$D$110</f>
        <v>210.75085637922768</v>
      </c>
      <c r="E8" s="2">
        <f>'GS&lt;50 Detail'!$F$110</f>
        <v>204.85867477922767</v>
      </c>
      <c r="F8" s="2">
        <f t="shared" ref="F8:F11" si="0">E8-D8</f>
        <v>-5.8921816000000149</v>
      </c>
      <c r="G8" s="211">
        <f t="shared" ref="G8:G11" si="1">F8/D8</f>
        <v>-2.7958043451066936E-2</v>
      </c>
      <c r="H8" s="218">
        <f>'GS&lt;50 Detail'!$I$110</f>
        <v>210.75085637922768</v>
      </c>
      <c r="I8" s="2">
        <f>'GS&lt;50 Detail'!$K$110</f>
        <v>204.85867477922767</v>
      </c>
      <c r="J8" s="2">
        <f t="shared" ref="J8:J11" si="2">I8-H8</f>
        <v>-5.8921816000000149</v>
      </c>
      <c r="K8" s="211">
        <f t="shared" ref="K8:K11" si="3">J8/H8</f>
        <v>-2.7958043451066936E-2</v>
      </c>
      <c r="L8" s="218">
        <f>'GS&lt;50 Detail'!$N$110</f>
        <v>211.20285637922765</v>
      </c>
      <c r="M8" s="2">
        <f>'GS&lt;50 Detail'!$P$110</f>
        <v>204.85867477922767</v>
      </c>
      <c r="N8" s="2">
        <f t="shared" ref="N8:N11" si="4">M8-L8</f>
        <v>-6.3441815999999847</v>
      </c>
      <c r="O8" s="211">
        <f t="shared" ref="O8:O11" si="5">N8/L8</f>
        <v>-3.0038332382250638E-2</v>
      </c>
      <c r="P8" s="73">
        <f>'GS&lt;50 Detail'!$S$110</f>
        <v>220.01685637922768</v>
      </c>
      <c r="Q8" s="2">
        <f>'GS&lt;50 Detail'!$U$110</f>
        <v>204.85867477922767</v>
      </c>
      <c r="R8" s="2">
        <f t="shared" ref="R8:R11" si="6">Q8-P8</f>
        <v>-15.158181600000006</v>
      </c>
      <c r="S8" s="211">
        <f t="shared" ref="S8:S11" si="7">R8/P8</f>
        <v>-6.8895546684263634E-2</v>
      </c>
    </row>
    <row r="9" spans="1:19" x14ac:dyDescent="0.25">
      <c r="A9" s="194">
        <f t="shared" ref="A9:A11" si="8">A8+1</f>
        <v>4</v>
      </c>
      <c r="B9" s="1" t="s">
        <v>130</v>
      </c>
      <c r="C9" s="213" t="s">
        <v>107</v>
      </c>
      <c r="D9" s="218">
        <f>'GS&lt;50 Detail'!$D$172</f>
        <v>900.1646818961384</v>
      </c>
      <c r="E9" s="2">
        <f>'GS&lt;50 Detail'!$F$172</f>
        <v>881.59697389613825</v>
      </c>
      <c r="F9" s="2">
        <f t="shared" si="0"/>
        <v>-18.567708000000152</v>
      </c>
      <c r="G9" s="211">
        <f t="shared" si="1"/>
        <v>-2.0627012338329562E-2</v>
      </c>
      <c r="H9" s="218">
        <f>'GS&lt;50 Detail'!$I$172</f>
        <v>900.1646818961384</v>
      </c>
      <c r="I9" s="2">
        <f>'GS&lt;50 Detail'!$K$172</f>
        <v>881.59697389613825</v>
      </c>
      <c r="J9" s="2">
        <f t="shared" si="2"/>
        <v>-18.567708000000152</v>
      </c>
      <c r="K9" s="211">
        <f t="shared" si="3"/>
        <v>-2.0627012338329562E-2</v>
      </c>
      <c r="L9" s="218">
        <f>'GS&lt;50 Detail'!$N$172</f>
        <v>902.4246818961384</v>
      </c>
      <c r="M9" s="2">
        <f>'GS&lt;50 Detail'!$P$172</f>
        <v>881.59697389613825</v>
      </c>
      <c r="N9" s="2">
        <f t="shared" si="4"/>
        <v>-20.827708000000143</v>
      </c>
      <c r="O9" s="211">
        <f t="shared" si="5"/>
        <v>-2.3079718914865894E-2</v>
      </c>
      <c r="P9" s="73">
        <f>'GS&lt;50 Detail'!$S$172</f>
        <v>946.49468189613845</v>
      </c>
      <c r="Q9" s="2">
        <f>'GS&lt;50 Detail'!$U$172</f>
        <v>881.59697389613825</v>
      </c>
      <c r="R9" s="2">
        <f t="shared" si="6"/>
        <v>-64.897708000000193</v>
      </c>
      <c r="S9" s="211">
        <f t="shared" si="7"/>
        <v>-6.8566373632431676E-2</v>
      </c>
    </row>
    <row r="10" spans="1:19" s="157" customFormat="1" x14ac:dyDescent="0.25">
      <c r="A10" s="194">
        <f t="shared" si="8"/>
        <v>5</v>
      </c>
      <c r="B10" s="1" t="s">
        <v>131</v>
      </c>
      <c r="C10" s="213" t="s">
        <v>107</v>
      </c>
      <c r="D10" s="218">
        <f>'GS&lt;50 Detail'!$D$234</f>
        <v>1748.9649877922766</v>
      </c>
      <c r="E10" s="2">
        <f>'GS&lt;50 Detail'!$F$234</f>
        <v>1714.5528717922766</v>
      </c>
      <c r="F10" s="2">
        <f t="shared" si="0"/>
        <v>-34.412115999999969</v>
      </c>
      <c r="G10" s="211">
        <f t="shared" si="1"/>
        <v>-1.9675703196001929E-2</v>
      </c>
      <c r="H10" s="218">
        <f>'GS&lt;50 Detail'!$I$234</f>
        <v>1748.9649877922766</v>
      </c>
      <c r="I10" s="2">
        <f>'GS&lt;50 Detail'!$K$234</f>
        <v>1714.5528717922766</v>
      </c>
      <c r="J10" s="2">
        <f t="shared" si="2"/>
        <v>-34.412115999999969</v>
      </c>
      <c r="K10" s="211">
        <f t="shared" si="3"/>
        <v>-1.9675703196001929E-2</v>
      </c>
      <c r="L10" s="218">
        <f>'GS&lt;50 Detail'!$N$234</f>
        <v>1753.4849877922766</v>
      </c>
      <c r="M10" s="2">
        <f>'GS&lt;50 Detail'!$P$234</f>
        <v>1714.5528717922766</v>
      </c>
      <c r="N10" s="2">
        <f t="shared" si="4"/>
        <v>-38.932115999999951</v>
      </c>
      <c r="O10" s="211">
        <f t="shared" si="5"/>
        <v>-2.220270847543291E-2</v>
      </c>
      <c r="P10" s="73">
        <f>'GS&lt;50 Detail'!$S$234</f>
        <v>1841.6249877922767</v>
      </c>
      <c r="Q10" s="2">
        <f>'GS&lt;50 Detail'!$U$234</f>
        <v>1714.5528717922766</v>
      </c>
      <c r="R10" s="2">
        <f t="shared" si="6"/>
        <v>-127.07211600000005</v>
      </c>
      <c r="S10" s="211">
        <f t="shared" si="7"/>
        <v>-6.8999995570397293E-2</v>
      </c>
    </row>
    <row r="11" spans="1:19" s="157" customFormat="1" x14ac:dyDescent="0.25">
      <c r="A11" s="194">
        <f t="shared" si="8"/>
        <v>6</v>
      </c>
      <c r="B11" s="1" t="s">
        <v>132</v>
      </c>
      <c r="C11" s="213" t="s">
        <v>107</v>
      </c>
      <c r="D11" s="218">
        <f>'GS&lt;50 Detail'!$D$296</f>
        <v>2623.6992456884154</v>
      </c>
      <c r="E11" s="2">
        <f>'GS&lt;50 Detail'!$F$296</f>
        <v>2573.4427216884151</v>
      </c>
      <c r="F11" s="2">
        <f t="shared" si="0"/>
        <v>-50.256524000000354</v>
      </c>
      <c r="G11" s="211">
        <f t="shared" si="1"/>
        <v>-1.9154834184058268E-2</v>
      </c>
      <c r="H11" s="218">
        <f>'GS&lt;50 Detail'!$I$296</f>
        <v>2623.6992456884154</v>
      </c>
      <c r="I11" s="2">
        <f>'GS&lt;50 Detail'!$K$296</f>
        <v>2573.4427216884151</v>
      </c>
      <c r="J11" s="2">
        <f t="shared" si="2"/>
        <v>-50.256524000000354</v>
      </c>
      <c r="K11" s="211">
        <f t="shared" si="3"/>
        <v>-1.9154834184058268E-2</v>
      </c>
      <c r="L11" s="218">
        <f>'GS&lt;50 Detail'!$N$296</f>
        <v>2630.4792456884156</v>
      </c>
      <c r="M11" s="2">
        <f>'GS&lt;50 Detail'!$P$296</f>
        <v>2573.4427216884151</v>
      </c>
      <c r="N11" s="2">
        <f t="shared" si="4"/>
        <v>-57.036524000000554</v>
      </c>
      <c r="O11" s="211">
        <f t="shared" si="5"/>
        <v>-2.1682940130962211E-2</v>
      </c>
      <c r="P11" s="73">
        <f>'GS&lt;50 Detail'!$S$296</f>
        <v>2762.6892456884148</v>
      </c>
      <c r="Q11" s="2">
        <f>'GS&lt;50 Detail'!$U$296</f>
        <v>2573.4427216884151</v>
      </c>
      <c r="R11" s="2">
        <f t="shared" si="6"/>
        <v>-189.24652399999968</v>
      </c>
      <c r="S11" s="211">
        <f t="shared" si="7"/>
        <v>-6.8500836384456518E-2</v>
      </c>
    </row>
    <row r="12" spans="1:19" x14ac:dyDescent="0.25">
      <c r="A12" s="220">
        <f>A11+1</f>
        <v>7</v>
      </c>
      <c r="B12" s="221" t="s">
        <v>133</v>
      </c>
      <c r="C12" s="222" t="s">
        <v>108</v>
      </c>
      <c r="D12" s="223">
        <f>'GS&lt;50 Detail'!$D$58</f>
        <v>391.01431275845533</v>
      </c>
      <c r="E12" s="224">
        <f>'GS&lt;50 Detail'!$F$58</f>
        <v>369.07124955845535</v>
      </c>
      <c r="F12" s="224">
        <f t="shared" ref="F12" si="9">E12-D12</f>
        <v>-21.943063199999983</v>
      </c>
      <c r="G12" s="225">
        <f t="shared" ref="G12" si="10">F12/D12</f>
        <v>-5.6118312000397443E-2</v>
      </c>
      <c r="H12" s="223">
        <f>'GS&lt;50 Detail'!$I$58</f>
        <v>391.01431275845533</v>
      </c>
      <c r="I12" s="224">
        <f>'GS&lt;50 Detail'!$K$58</f>
        <v>369.07124955845535</v>
      </c>
      <c r="J12" s="224">
        <f t="shared" ref="J12" si="11">I12-H12</f>
        <v>-21.943063199999983</v>
      </c>
      <c r="K12" s="225">
        <f t="shared" ref="K12" si="12">J12/H12</f>
        <v>-5.6118312000397443E-2</v>
      </c>
      <c r="L12" s="223">
        <f>'GS&lt;50 Detail'!$N$58</f>
        <v>410.67631275845531</v>
      </c>
      <c r="M12" s="224">
        <f>'GS&lt;50 Detail'!$P$58</f>
        <v>369.07124955845535</v>
      </c>
      <c r="N12" s="224">
        <f t="shared" ref="N12" si="13">M12-L12</f>
        <v>-41.605063199999961</v>
      </c>
      <c r="O12" s="225">
        <f t="shared" ref="O12" si="14">N12/L12</f>
        <v>-0.10130865089477543</v>
      </c>
      <c r="P12" s="226">
        <f>'GS&lt;50 Detail'!$S$58</f>
        <v>415.87431275845535</v>
      </c>
      <c r="Q12" s="224">
        <f>'GS&lt;50 Detail'!$U$58</f>
        <v>369.07124955845535</v>
      </c>
      <c r="R12" s="224">
        <f t="shared" ref="R12" si="15">Q12-P12</f>
        <v>-46.803063199999997</v>
      </c>
      <c r="S12" s="225">
        <f t="shared" ref="S12" si="16">R12/P12</f>
        <v>-0.11254136589865256</v>
      </c>
    </row>
    <row r="13" spans="1:19" x14ac:dyDescent="0.25">
      <c r="A13" s="194">
        <f>A12+1</f>
        <v>8</v>
      </c>
      <c r="B13" s="1" t="s">
        <v>123</v>
      </c>
      <c r="C13" s="213" t="s">
        <v>108</v>
      </c>
      <c r="D13" s="218">
        <f>'GS&lt;50 Detail'!$D$120</f>
        <v>214.7058563792277</v>
      </c>
      <c r="E13" s="2">
        <f>'GS&lt;50 Detail'!$F$120</f>
        <v>202.37267477922768</v>
      </c>
      <c r="F13" s="2">
        <f t="shared" ref="F13:F16" si="17">E13-D13</f>
        <v>-12.333181600000017</v>
      </c>
      <c r="G13" s="211">
        <f t="shared" ref="G13:G16" si="18">F13/D13</f>
        <v>-5.7442222620217379E-2</v>
      </c>
      <c r="H13" s="218">
        <f>'GS&lt;50 Detail'!$I$120</f>
        <v>214.7058563792277</v>
      </c>
      <c r="I13" s="2">
        <f>'GS&lt;50 Detail'!$K$120</f>
        <v>202.37267477922768</v>
      </c>
      <c r="J13" s="2">
        <f t="shared" ref="J13:J16" si="19">I13-H13</f>
        <v>-12.333181600000017</v>
      </c>
      <c r="K13" s="211">
        <f t="shared" ref="K13:K16" si="20">J13/H13</f>
        <v>-5.7442222620217379E-2</v>
      </c>
      <c r="L13" s="218">
        <f>'GS&lt;50 Detail'!$N$120</f>
        <v>224.53685637922769</v>
      </c>
      <c r="M13" s="2">
        <f>'GS&lt;50 Detail'!$P$120</f>
        <v>202.37267477922768</v>
      </c>
      <c r="N13" s="2">
        <f t="shared" ref="N13:N16" si="21">M13-L13</f>
        <v>-22.164181600000006</v>
      </c>
      <c r="O13" s="211">
        <f t="shared" ref="O13:O16" si="22">N13/L13</f>
        <v>-9.8710661391670104E-2</v>
      </c>
      <c r="P13" s="73">
        <f>'GS&lt;50 Detail'!$S$120</f>
        <v>227.13585637922768</v>
      </c>
      <c r="Q13" s="2">
        <f>'GS&lt;50 Detail'!$U$120</f>
        <v>202.37267477922768</v>
      </c>
      <c r="R13" s="2">
        <f t="shared" ref="R13:R16" si="23">Q13-P13</f>
        <v>-24.763181599999996</v>
      </c>
      <c r="S13" s="211">
        <f t="shared" ref="S13:S16" si="24">R13/P13</f>
        <v>-0.10902365656726258</v>
      </c>
    </row>
    <row r="14" spans="1:19" x14ac:dyDescent="0.25">
      <c r="A14" s="194">
        <f t="shared" ref="A14:A16" si="25">A13+1</f>
        <v>9</v>
      </c>
      <c r="B14" s="1" t="s">
        <v>130</v>
      </c>
      <c r="C14" s="213" t="s">
        <v>108</v>
      </c>
      <c r="D14" s="218">
        <f>'GS&lt;50 Detail'!$D$182</f>
        <v>919.93968189613838</v>
      </c>
      <c r="E14" s="2">
        <f>'GS&lt;50 Detail'!$F$182</f>
        <v>869.1669738961383</v>
      </c>
      <c r="F14" s="2">
        <f t="shared" si="17"/>
        <v>-50.77270800000008</v>
      </c>
      <c r="G14" s="211">
        <f t="shared" si="18"/>
        <v>-5.5191344605713337E-2</v>
      </c>
      <c r="H14" s="218">
        <f>'GS&lt;50 Detail'!$I$182</f>
        <v>919.93968189613838</v>
      </c>
      <c r="I14" s="2">
        <f>'GS&lt;50 Detail'!$K$182</f>
        <v>869.1669738961383</v>
      </c>
      <c r="J14" s="2">
        <f t="shared" si="19"/>
        <v>-50.77270800000008</v>
      </c>
      <c r="K14" s="211">
        <f t="shared" si="20"/>
        <v>-5.5191344605713337E-2</v>
      </c>
      <c r="L14" s="218">
        <f>'GS&lt;50 Detail'!$N$182</f>
        <v>969.09468189613835</v>
      </c>
      <c r="M14" s="2">
        <f>'GS&lt;50 Detail'!$P$182</f>
        <v>869.1669738961383</v>
      </c>
      <c r="N14" s="2">
        <f t="shared" si="21"/>
        <v>-99.927708000000052</v>
      </c>
      <c r="O14" s="211">
        <f t="shared" si="22"/>
        <v>-0.10311449424578484</v>
      </c>
      <c r="P14" s="73">
        <f>'GS&lt;50 Detail'!$S$182</f>
        <v>982.08968189613836</v>
      </c>
      <c r="Q14" s="2">
        <f>'GS&lt;50 Detail'!$U$182</f>
        <v>869.1669738961383</v>
      </c>
      <c r="R14" s="2">
        <f t="shared" si="23"/>
        <v>-112.92270800000006</v>
      </c>
      <c r="S14" s="211">
        <f t="shared" si="24"/>
        <v>-0.11498207351285693</v>
      </c>
    </row>
    <row r="15" spans="1:19" x14ac:dyDescent="0.25">
      <c r="A15" s="194">
        <f t="shared" si="25"/>
        <v>10</v>
      </c>
      <c r="B15" s="1" t="s">
        <v>131</v>
      </c>
      <c r="C15" s="213" t="s">
        <v>108</v>
      </c>
      <c r="D15" s="218">
        <f>'GS&lt;50 Detail'!$D$244</f>
        <v>1788.5149877922768</v>
      </c>
      <c r="E15" s="2">
        <f>'GS&lt;50 Detail'!$F$244</f>
        <v>1689.6928717922765</v>
      </c>
      <c r="F15" s="2">
        <f t="shared" si="17"/>
        <v>-98.822116000000278</v>
      </c>
      <c r="G15" s="211">
        <f t="shared" si="18"/>
        <v>-5.5253725394823337E-2</v>
      </c>
      <c r="H15" s="218">
        <f>'GS&lt;50 Detail'!$I$244</f>
        <v>1788.5149877922768</v>
      </c>
      <c r="I15" s="2">
        <f>'GS&lt;50 Detail'!$K$244</f>
        <v>1689.6928717922765</v>
      </c>
      <c r="J15" s="2">
        <f t="shared" si="19"/>
        <v>-98.822116000000278</v>
      </c>
      <c r="K15" s="211">
        <f t="shared" si="20"/>
        <v>-5.5253725394823337E-2</v>
      </c>
      <c r="L15" s="218">
        <f>'GS&lt;50 Detail'!$N$244</f>
        <v>1886.8249877922767</v>
      </c>
      <c r="M15" s="2">
        <f>'GS&lt;50 Detail'!$P$244</f>
        <v>1689.6928717922765</v>
      </c>
      <c r="N15" s="2">
        <f t="shared" si="21"/>
        <v>-197.13211600000022</v>
      </c>
      <c r="O15" s="211">
        <f t="shared" si="22"/>
        <v>-0.10447821990669057</v>
      </c>
      <c r="P15" s="73">
        <f>'GS&lt;50 Detail'!$S$244</f>
        <v>1912.8149877922767</v>
      </c>
      <c r="Q15" s="2">
        <f>'GS&lt;50 Detail'!$U$244</f>
        <v>1689.6928717922765</v>
      </c>
      <c r="R15" s="2">
        <f t="shared" si="23"/>
        <v>-223.12211600000023</v>
      </c>
      <c r="S15" s="211">
        <f t="shared" si="24"/>
        <v>-0.11664594716372555</v>
      </c>
    </row>
    <row r="16" spans="1:19" x14ac:dyDescent="0.25">
      <c r="A16" s="196">
        <f t="shared" si="25"/>
        <v>11</v>
      </c>
      <c r="B16" s="177" t="s">
        <v>132</v>
      </c>
      <c r="C16" s="214" t="s">
        <v>108</v>
      </c>
      <c r="D16" s="219">
        <f>'GS&lt;50 Detail'!$D$306</f>
        <v>2683.0242456884152</v>
      </c>
      <c r="E16" s="179">
        <f>'GS&lt;50 Detail'!$F$306</f>
        <v>2536.1527216884151</v>
      </c>
      <c r="F16" s="179">
        <f t="shared" si="17"/>
        <v>-146.87152400000014</v>
      </c>
      <c r="G16" s="191">
        <f t="shared" si="18"/>
        <v>-5.4741034948163715E-2</v>
      </c>
      <c r="H16" s="219">
        <f>'GS&lt;50 Detail'!$I$306</f>
        <v>2683.0242456884152</v>
      </c>
      <c r="I16" s="179">
        <f>'GS&lt;50 Detail'!$K$306</f>
        <v>2536.1527216884151</v>
      </c>
      <c r="J16" s="179">
        <f t="shared" si="19"/>
        <v>-146.87152400000014</v>
      </c>
      <c r="K16" s="191">
        <f t="shared" si="20"/>
        <v>-5.4741034948163715E-2</v>
      </c>
      <c r="L16" s="219">
        <f>'GS&lt;50 Detail'!$N$306</f>
        <v>2830.4892456884154</v>
      </c>
      <c r="M16" s="179">
        <f>'GS&lt;50 Detail'!$P$306</f>
        <v>2536.1527216884151</v>
      </c>
      <c r="N16" s="179">
        <f t="shared" si="21"/>
        <v>-294.33652400000028</v>
      </c>
      <c r="O16" s="191">
        <f t="shared" si="22"/>
        <v>-0.1039878616208674</v>
      </c>
      <c r="P16" s="216">
        <f>'GS&lt;50 Detail'!$S$306</f>
        <v>2869.4742456884151</v>
      </c>
      <c r="Q16" s="179">
        <f>'GS&lt;50 Detail'!$U$306</f>
        <v>2536.1527216884151</v>
      </c>
      <c r="R16" s="179">
        <f t="shared" si="23"/>
        <v>-333.32152399999995</v>
      </c>
      <c r="S16" s="191">
        <f t="shared" si="24"/>
        <v>-0.11616118335992691</v>
      </c>
    </row>
  </sheetData>
  <mergeCells count="4">
    <mergeCell ref="D6:G6"/>
    <mergeCell ref="H6:K6"/>
    <mergeCell ref="L6:O6"/>
    <mergeCell ref="P6:S6"/>
  </mergeCells>
  <conditionalFormatting sqref="G7:G16 K7:K16 O7:O16 S7:S16">
    <cfRule type="cellIs" dxfId="0" priority="1" operator="greaterThan">
      <formula>0.1</formula>
    </cfRule>
  </conditionalFormatting>
  <pageMargins left="0.25" right="0.25" top="0.25" bottom="0.4" header="0.3" footer="0.3"/>
  <pageSetup scale="64" orientation="landscape" r:id="rId1"/>
  <headerFooter>
    <oddFooter>&amp;R&amp;8&amp;P/&amp;N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313"/>
  <sheetViews>
    <sheetView zoomScale="110" zoomScaleNormal="11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0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128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ht="15" customHeight="1" x14ac:dyDescent="0.25">
      <c r="A5" s="333" t="s">
        <v>82</v>
      </c>
      <c r="B5" s="335" t="s">
        <v>0</v>
      </c>
      <c r="C5" s="331" t="s">
        <v>160</v>
      </c>
      <c r="D5" s="332"/>
      <c r="E5" s="329" t="s">
        <v>159</v>
      </c>
      <c r="F5" s="329"/>
      <c r="G5" s="330"/>
      <c r="H5" s="331" t="s">
        <v>161</v>
      </c>
      <c r="I5" s="332"/>
      <c r="J5" s="329" t="s">
        <v>159</v>
      </c>
      <c r="K5" s="329"/>
      <c r="L5" s="330"/>
      <c r="M5" s="331" t="s">
        <v>162</v>
      </c>
      <c r="N5" s="332"/>
      <c r="O5" s="329" t="s">
        <v>159</v>
      </c>
      <c r="P5" s="329"/>
      <c r="Q5" s="330"/>
      <c r="R5" s="331" t="s">
        <v>163</v>
      </c>
      <c r="S5" s="332"/>
      <c r="T5" s="329" t="s">
        <v>159</v>
      </c>
      <c r="U5" s="329"/>
      <c r="V5" s="330"/>
    </row>
    <row r="6" spans="1:22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78</v>
      </c>
    </row>
    <row r="7" spans="1:22" x14ac:dyDescent="0.25">
      <c r="A7" s="99">
        <v>1</v>
      </c>
      <c r="B7" s="48" t="s">
        <v>69</v>
      </c>
      <c r="C7" s="49"/>
      <c r="D7" s="296">
        <v>2000</v>
      </c>
      <c r="E7" s="297"/>
      <c r="F7" s="44">
        <f>D7</f>
        <v>2000</v>
      </c>
      <c r="G7" s="298"/>
      <c r="H7" s="299"/>
      <c r="I7" s="43">
        <f>D7</f>
        <v>2000</v>
      </c>
      <c r="J7" s="297"/>
      <c r="K7" s="44">
        <f>I7</f>
        <v>2000</v>
      </c>
      <c r="L7" s="298"/>
      <c r="M7" s="299"/>
      <c r="N7" s="43">
        <f>D7</f>
        <v>2000</v>
      </c>
      <c r="O7" s="297"/>
      <c r="P7" s="44">
        <f>N7</f>
        <v>2000</v>
      </c>
      <c r="Q7" s="298"/>
      <c r="R7" s="299"/>
      <c r="S7" s="43">
        <f>D7</f>
        <v>2000</v>
      </c>
      <c r="T7" s="297"/>
      <c r="U7" s="44">
        <f>S7</f>
        <v>2000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43">
        <v>0</v>
      </c>
      <c r="E8" s="297"/>
      <c r="F8" s="44">
        <f>D8</f>
        <v>0</v>
      </c>
      <c r="G8" s="298"/>
      <c r="H8" s="299"/>
      <c r="I8" s="43">
        <v>0</v>
      </c>
      <c r="J8" s="297"/>
      <c r="K8" s="44">
        <f>I8</f>
        <v>0</v>
      </c>
      <c r="L8" s="298"/>
      <c r="M8" s="299"/>
      <c r="N8" s="43">
        <v>0</v>
      </c>
      <c r="O8" s="297"/>
      <c r="P8" s="44">
        <f>N8</f>
        <v>0</v>
      </c>
      <c r="Q8" s="298"/>
      <c r="R8" s="299"/>
      <c r="S8" s="43">
        <v>0</v>
      </c>
      <c r="T8" s="297"/>
      <c r="U8" s="44">
        <f>S8</f>
        <v>0</v>
      </c>
      <c r="V8" s="48"/>
    </row>
    <row r="9" spans="1:22" x14ac:dyDescent="0.25">
      <c r="A9" s="99">
        <f t="shared" ref="A9:A4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42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2086.3999999999996</v>
      </c>
      <c r="E10" s="297"/>
      <c r="F10" s="44">
        <f>F7*F9</f>
        <v>2086.3999999999996</v>
      </c>
      <c r="G10" s="298"/>
      <c r="H10" s="299"/>
      <c r="I10" s="43">
        <f>I7*I9</f>
        <v>2086.3999999999996</v>
      </c>
      <c r="J10" s="297"/>
      <c r="K10" s="44">
        <f>K7*K9</f>
        <v>2086.3999999999996</v>
      </c>
      <c r="L10" s="298"/>
      <c r="M10" s="299"/>
      <c r="N10" s="43">
        <f>N7*N9</f>
        <v>2086.3999999999996</v>
      </c>
      <c r="O10" s="297"/>
      <c r="P10" s="44">
        <f>P7*P9</f>
        <v>2086.3999999999996</v>
      </c>
      <c r="Q10" s="298"/>
      <c r="R10" s="299"/>
      <c r="S10" s="43">
        <f>S7*S9</f>
        <v>2086.3999999999996</v>
      </c>
      <c r="T10" s="297"/>
      <c r="U10" s="44">
        <f>U7*U9</f>
        <v>2086.3999999999996</v>
      </c>
      <c r="V10" s="298"/>
    </row>
    <row r="11" spans="1:22" x14ac:dyDescent="0.25">
      <c r="A11" s="100">
        <f t="shared" si="0"/>
        <v>5</v>
      </c>
      <c r="B11" s="46" t="s">
        <v>24</v>
      </c>
      <c r="C11" s="45"/>
      <c r="D11" s="300"/>
      <c r="E11" s="301"/>
      <c r="F11" s="302"/>
      <c r="G11" s="303"/>
      <c r="H11" s="304"/>
      <c r="I11" s="300"/>
      <c r="J11" s="301"/>
      <c r="K11" s="302"/>
      <c r="L11" s="303"/>
      <c r="M11" s="304"/>
      <c r="N11" s="300"/>
      <c r="O11" s="301"/>
      <c r="P11" s="302"/>
      <c r="Q11" s="303"/>
      <c r="R11" s="304"/>
      <c r="S11" s="300"/>
      <c r="T11" s="301"/>
      <c r="U11" s="302"/>
      <c r="V11" s="303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113.06524633821572</v>
      </c>
      <c r="E12" s="68">
        <f>'General Input'!$B$11</f>
        <v>8.6999999999999994E-2</v>
      </c>
      <c r="F12" s="2">
        <f>F7*E12*TOU_OFF</f>
        <v>113.06524633821572</v>
      </c>
      <c r="G12" s="48"/>
      <c r="H12" s="47">
        <f>'General Input'!$B$11</f>
        <v>8.6999999999999994E-2</v>
      </c>
      <c r="I12" s="32">
        <f>I7*H12*TOU_OFF</f>
        <v>113.06524633821572</v>
      </c>
      <c r="J12" s="68">
        <f>'General Input'!$B$11</f>
        <v>8.6999999999999994E-2</v>
      </c>
      <c r="K12" s="2">
        <f>K7*J12*TOU_OFF</f>
        <v>113.06524633821572</v>
      </c>
      <c r="L12" s="48"/>
      <c r="M12" s="47">
        <f>'General Input'!$B$11</f>
        <v>8.6999999999999994E-2</v>
      </c>
      <c r="N12" s="32">
        <f>N7*M12*TOU_OFF</f>
        <v>113.06524633821572</v>
      </c>
      <c r="O12" s="68">
        <f>'General Input'!$B$11</f>
        <v>8.6999999999999994E-2</v>
      </c>
      <c r="P12" s="2">
        <f>P7*O12*TOU_OFF</f>
        <v>113.06524633821572</v>
      </c>
      <c r="Q12" s="48"/>
      <c r="R12" s="47">
        <f>'General Input'!$B$11</f>
        <v>8.6999999999999994E-2</v>
      </c>
      <c r="S12" s="32">
        <f>S7*R12*TOU_OFF</f>
        <v>113.06524633821572</v>
      </c>
      <c r="T12" s="68">
        <f>'General Input'!$B$11</f>
        <v>8.6999999999999994E-2</v>
      </c>
      <c r="U12" s="2">
        <f>U7*T12*TOU_OFF</f>
        <v>113.06524633821572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44.996005326231696</v>
      </c>
      <c r="E13" s="68">
        <f>'General Input'!$B$12</f>
        <v>0.13200000000000001</v>
      </c>
      <c r="F13" s="2">
        <f>F7*E13*TOU_MID</f>
        <v>44.996005326231696</v>
      </c>
      <c r="G13" s="48"/>
      <c r="H13" s="47">
        <f>'General Input'!$B$12</f>
        <v>0.13200000000000001</v>
      </c>
      <c r="I13" s="32">
        <f>I7*H13*TOU_MID</f>
        <v>44.996005326231696</v>
      </c>
      <c r="J13" s="68">
        <f>'General Input'!$B$12</f>
        <v>0.13200000000000001</v>
      </c>
      <c r="K13" s="2">
        <f>K7*J13*TOU_MID</f>
        <v>44.996005326231696</v>
      </c>
      <c r="L13" s="48"/>
      <c r="M13" s="47">
        <f>'General Input'!$B$12</f>
        <v>0.13200000000000001</v>
      </c>
      <c r="N13" s="32">
        <f>N7*M13*TOU_MID</f>
        <v>44.996005326231696</v>
      </c>
      <c r="O13" s="68">
        <f>'General Input'!$B$12</f>
        <v>0.13200000000000001</v>
      </c>
      <c r="P13" s="2">
        <f>P7*O13*TOU_MID</f>
        <v>44.996005326231696</v>
      </c>
      <c r="Q13" s="48"/>
      <c r="R13" s="47">
        <f>'General Input'!$B$12</f>
        <v>0.13200000000000001</v>
      </c>
      <c r="S13" s="32">
        <f>S7*R13*TOU_MID</f>
        <v>44.996005326231696</v>
      </c>
      <c r="T13" s="68">
        <f>'General Input'!$B$12</f>
        <v>0.13200000000000001</v>
      </c>
      <c r="U13" s="2">
        <f>U7*T13*TOU_MID</f>
        <v>44.996005326231696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64.71371504660452</v>
      </c>
      <c r="E14" s="69">
        <f>'General Input'!$B$13</f>
        <v>0.18</v>
      </c>
      <c r="F14" s="40">
        <f>F7*E14*TOU_ON</f>
        <v>64.71371504660452</v>
      </c>
      <c r="G14" s="85"/>
      <c r="H14" s="84">
        <f>'General Input'!$B$13</f>
        <v>0.18</v>
      </c>
      <c r="I14" s="39">
        <f>I7*H14*TOU_ON</f>
        <v>64.71371504660452</v>
      </c>
      <c r="J14" s="69">
        <f>'General Input'!$B$13</f>
        <v>0.18</v>
      </c>
      <c r="K14" s="40">
        <f>K7*J14*TOU_ON</f>
        <v>64.71371504660452</v>
      </c>
      <c r="L14" s="85"/>
      <c r="M14" s="84">
        <f>'General Input'!$B$13</f>
        <v>0.18</v>
      </c>
      <c r="N14" s="39">
        <f>N7*M14*TOU_ON</f>
        <v>64.71371504660452</v>
      </c>
      <c r="O14" s="69">
        <f>'General Input'!$B$13</f>
        <v>0.18</v>
      </c>
      <c r="P14" s="40">
        <f>P7*O14*TOU_ON</f>
        <v>64.71371504660452</v>
      </c>
      <c r="Q14" s="85"/>
      <c r="R14" s="84">
        <f>'General Input'!$B$13</f>
        <v>0.18</v>
      </c>
      <c r="S14" s="39">
        <f>S7*R14*TOU_ON</f>
        <v>64.71371504660452</v>
      </c>
      <c r="T14" s="69">
        <f>'General Input'!$B$13</f>
        <v>0.18</v>
      </c>
      <c r="U14" s="40">
        <f>U7*T14*TOU_ON</f>
        <v>64.71371504660452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222.77496671105195</v>
      </c>
      <c r="E15" s="70"/>
      <c r="F15" s="55">
        <f>SUM(F12:F14)</f>
        <v>222.77496671105195</v>
      </c>
      <c r="G15" s="87">
        <f>D15-F15</f>
        <v>0</v>
      </c>
      <c r="H15" s="86"/>
      <c r="I15" s="56">
        <f>SUM(I12:I14)</f>
        <v>222.77496671105195</v>
      </c>
      <c r="J15" s="70"/>
      <c r="K15" s="55">
        <f>SUM(K12:K14)</f>
        <v>222.77496671105195</v>
      </c>
      <c r="L15" s="87">
        <f>I15-K15</f>
        <v>0</v>
      </c>
      <c r="M15" s="86"/>
      <c r="N15" s="56">
        <f>SUM(N12:N14)</f>
        <v>222.77496671105195</v>
      </c>
      <c r="O15" s="70"/>
      <c r="P15" s="55">
        <f>SUM(P12:P14)</f>
        <v>222.77496671105195</v>
      </c>
      <c r="Q15" s="87">
        <f>N15-P15</f>
        <v>0</v>
      </c>
      <c r="R15" s="86"/>
      <c r="S15" s="56">
        <f>SUM(S12:S14)</f>
        <v>222.77496671105195</v>
      </c>
      <c r="T15" s="70"/>
      <c r="U15" s="55">
        <f>SUM(U12:U14)</f>
        <v>222.77496671105195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Rates!$C$3</f>
        <v>30</v>
      </c>
      <c r="D18" s="32">
        <f>C18</f>
        <v>30</v>
      </c>
      <c r="E18" s="73">
        <f>Rates!$K$3</f>
        <v>30.53</v>
      </c>
      <c r="F18" s="2">
        <f>E18</f>
        <v>30.53</v>
      </c>
      <c r="G18" s="48"/>
      <c r="H18" s="35">
        <f>Rates!$C$3</f>
        <v>30</v>
      </c>
      <c r="I18" s="32">
        <f>H18</f>
        <v>30</v>
      </c>
      <c r="J18" s="73">
        <f>Rates!$K$3</f>
        <v>30.53</v>
      </c>
      <c r="K18" s="2">
        <f>J18</f>
        <v>30.53</v>
      </c>
      <c r="L18" s="48"/>
      <c r="M18" s="35">
        <f>Rates!$C$3</f>
        <v>30</v>
      </c>
      <c r="N18" s="32">
        <f>M18</f>
        <v>30</v>
      </c>
      <c r="O18" s="73">
        <f>Rates!$K$3</f>
        <v>30.53</v>
      </c>
      <c r="P18" s="2">
        <f>O18</f>
        <v>30.53</v>
      </c>
      <c r="Q18" s="48"/>
      <c r="R18" s="35">
        <f>Rates!$C$3</f>
        <v>30</v>
      </c>
      <c r="S18" s="32">
        <f>R18</f>
        <v>30</v>
      </c>
      <c r="T18" s="73">
        <f>Rates!$K$3</f>
        <v>30.53</v>
      </c>
      <c r="U18" s="2">
        <f>T18</f>
        <v>30.53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Rates!$C$4</f>
        <v>2.94</v>
      </c>
      <c r="D19" s="32">
        <f t="shared" ref="D19:F20" si="1">C19</f>
        <v>2.94</v>
      </c>
      <c r="E19" s="73">
        <f>Rates!$K$4</f>
        <v>0</v>
      </c>
      <c r="F19" s="2">
        <f t="shared" si="1"/>
        <v>0</v>
      </c>
      <c r="G19" s="48"/>
      <c r="H19" s="35">
        <f>Rates!$C$4</f>
        <v>2.94</v>
      </c>
      <c r="I19" s="32">
        <f t="shared" ref="I19:I20" si="2">H19</f>
        <v>2.94</v>
      </c>
      <c r="J19" s="73">
        <f>Rates!$K$4</f>
        <v>0</v>
      </c>
      <c r="K19" s="2">
        <f t="shared" ref="K19:K20" si="3">J19</f>
        <v>0</v>
      </c>
      <c r="L19" s="48"/>
      <c r="M19" s="35">
        <f>Rates!$C$4</f>
        <v>2.94</v>
      </c>
      <c r="N19" s="32">
        <f t="shared" ref="N19:N20" si="4">M19</f>
        <v>2.94</v>
      </c>
      <c r="O19" s="73">
        <f>Rates!$K$4</f>
        <v>0</v>
      </c>
      <c r="P19" s="2">
        <f t="shared" ref="P19:P20" si="5">O19</f>
        <v>0</v>
      </c>
      <c r="Q19" s="48"/>
      <c r="R19" s="35">
        <f>Rates!$C$4</f>
        <v>2.94</v>
      </c>
      <c r="S19" s="32">
        <f t="shared" ref="S19:S20" si="6">R19</f>
        <v>2.94</v>
      </c>
      <c r="T19" s="73">
        <f>Rates!$K$4</f>
        <v>0</v>
      </c>
      <c r="U19" s="2">
        <f t="shared" ref="U19:U20" si="7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Rates!$C$5</f>
        <v>0.79</v>
      </c>
      <c r="D20" s="32">
        <f t="shared" si="1"/>
        <v>0.79</v>
      </c>
      <c r="E20" s="73">
        <f>Rates!$K$5</f>
        <v>0.79</v>
      </c>
      <c r="F20" s="2">
        <f t="shared" si="1"/>
        <v>0.79</v>
      </c>
      <c r="G20" s="48"/>
      <c r="H20" s="35">
        <f>Rates!$C$5</f>
        <v>0.79</v>
      </c>
      <c r="I20" s="32">
        <f t="shared" si="2"/>
        <v>0.79</v>
      </c>
      <c r="J20" s="73">
        <f>Rates!$K$5</f>
        <v>0.79</v>
      </c>
      <c r="K20" s="2">
        <f t="shared" si="3"/>
        <v>0.79</v>
      </c>
      <c r="L20" s="48"/>
      <c r="M20" s="35">
        <f>Rates!$C$5</f>
        <v>0.79</v>
      </c>
      <c r="N20" s="32">
        <f t="shared" si="4"/>
        <v>0.79</v>
      </c>
      <c r="O20" s="73">
        <f>Rates!$K$5</f>
        <v>0.79</v>
      </c>
      <c r="P20" s="2">
        <f t="shared" si="5"/>
        <v>0.79</v>
      </c>
      <c r="Q20" s="48"/>
      <c r="R20" s="35">
        <f>Rates!$C$5</f>
        <v>0.79</v>
      </c>
      <c r="S20" s="32">
        <f t="shared" si="6"/>
        <v>0.79</v>
      </c>
      <c r="T20" s="73">
        <f>Rates!$K$5</f>
        <v>0.79</v>
      </c>
      <c r="U20" s="2">
        <f t="shared" si="7"/>
        <v>0.79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0.11138748335552598</v>
      </c>
      <c r="D21" s="32">
        <f>(D10-D7)*C21</f>
        <v>9.6238785619174045</v>
      </c>
      <c r="E21" s="74">
        <f>F15/F7</f>
        <v>0.11138748335552598</v>
      </c>
      <c r="F21" s="2">
        <f>(F10-F7)*E21</f>
        <v>9.6238785619174045</v>
      </c>
      <c r="G21" s="48"/>
      <c r="H21" s="37">
        <f>I15/I7</f>
        <v>0.11138748335552598</v>
      </c>
      <c r="I21" s="32">
        <f>(I10-I7)*H21</f>
        <v>9.6238785619174045</v>
      </c>
      <c r="J21" s="74">
        <f>K15/K7</f>
        <v>0.11138748335552598</v>
      </c>
      <c r="K21" s="2">
        <f>(K10-K7)*J21</f>
        <v>9.6238785619174045</v>
      </c>
      <c r="L21" s="48"/>
      <c r="M21" s="37">
        <f>N15/N7</f>
        <v>0.11138748335552598</v>
      </c>
      <c r="N21" s="32">
        <f>(N10-N7)*M21</f>
        <v>9.6238785619174045</v>
      </c>
      <c r="O21" s="74">
        <f>P15/P7</f>
        <v>0.11138748335552598</v>
      </c>
      <c r="P21" s="2">
        <f>(P10-P7)*O21</f>
        <v>9.6238785619174045</v>
      </c>
      <c r="Q21" s="48"/>
      <c r="R21" s="37">
        <f>S15/S7</f>
        <v>0.11138748335552598</v>
      </c>
      <c r="S21" s="32">
        <f>(S10-S7)*R21</f>
        <v>9.6238785619174045</v>
      </c>
      <c r="T21" s="74">
        <f>U15/U7</f>
        <v>0.11138748335552598</v>
      </c>
      <c r="U21" s="2">
        <f>(U10-U7)*T21</f>
        <v>9.6238785619174045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Rates!$C$7</f>
        <v>9.9000000000000008E-3</v>
      </c>
      <c r="D22" s="32">
        <f>C22*D7</f>
        <v>19.8</v>
      </c>
      <c r="E22" s="74">
        <f>Rates!$K$7</f>
        <v>1.01E-2</v>
      </c>
      <c r="F22" s="2">
        <f>E22*F7</f>
        <v>20.2</v>
      </c>
      <c r="G22" s="48"/>
      <c r="H22" s="37">
        <f>Rates!$C$7</f>
        <v>9.9000000000000008E-3</v>
      </c>
      <c r="I22" s="32">
        <f>H22*I7</f>
        <v>19.8</v>
      </c>
      <c r="J22" s="74">
        <f>Rates!$K$7</f>
        <v>1.01E-2</v>
      </c>
      <c r="K22" s="2">
        <f>J22*K7</f>
        <v>20.2</v>
      </c>
      <c r="L22" s="48"/>
      <c r="M22" s="37">
        <f>Rates!$C$7</f>
        <v>9.9000000000000008E-3</v>
      </c>
      <c r="N22" s="32">
        <f>M22*N7</f>
        <v>19.8</v>
      </c>
      <c r="O22" s="74">
        <f>Rates!$K$7</f>
        <v>1.01E-2</v>
      </c>
      <c r="P22" s="2">
        <f>O22*P7</f>
        <v>20.2</v>
      </c>
      <c r="Q22" s="48"/>
      <c r="R22" s="37">
        <f>Rates!$C$7</f>
        <v>9.9000000000000008E-3</v>
      </c>
      <c r="S22" s="32">
        <f>R22*S7</f>
        <v>19.8</v>
      </c>
      <c r="T22" s="74">
        <f>Rates!$K$7</f>
        <v>1.01E-2</v>
      </c>
      <c r="U22" s="2">
        <f>T22*U7</f>
        <v>20.2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Rates!$C$8</f>
        <v>1.5E-3</v>
      </c>
      <c r="D23" s="32">
        <f>C23*D7</f>
        <v>3</v>
      </c>
      <c r="E23" s="74">
        <f>Rates!$K$8</f>
        <v>1.5E-3</v>
      </c>
      <c r="F23" s="2">
        <f>E23*F7</f>
        <v>3</v>
      </c>
      <c r="G23" s="48"/>
      <c r="H23" s="37">
        <f>Rates!$C$8</f>
        <v>1.5E-3</v>
      </c>
      <c r="I23" s="32">
        <f>H23*I7</f>
        <v>3</v>
      </c>
      <c r="J23" s="74">
        <f>Rates!$K$8</f>
        <v>1.5E-3</v>
      </c>
      <c r="K23" s="2">
        <f>J23*K7</f>
        <v>3</v>
      </c>
      <c r="L23" s="48"/>
      <c r="M23" s="37">
        <f>Rates!$C$8</f>
        <v>1.5E-3</v>
      </c>
      <c r="N23" s="32">
        <f>M23*N7</f>
        <v>3</v>
      </c>
      <c r="O23" s="74">
        <f>Rates!$K$8</f>
        <v>1.5E-3</v>
      </c>
      <c r="P23" s="2">
        <f>O23*P7</f>
        <v>3</v>
      </c>
      <c r="Q23" s="48"/>
      <c r="R23" s="37">
        <f>Rates!$C$8</f>
        <v>1.5E-3</v>
      </c>
      <c r="S23" s="32">
        <f>R23*S7</f>
        <v>3</v>
      </c>
      <c r="T23" s="74">
        <f>Rates!$K$8</f>
        <v>1.5E-3</v>
      </c>
      <c r="U23" s="2">
        <f>T23*U7</f>
        <v>3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Rates!$C$9</f>
        <v>6.9999999999999999E-4</v>
      </c>
      <c r="D24" s="32">
        <f>C24*D7</f>
        <v>1.4</v>
      </c>
      <c r="E24" s="74">
        <f>Rates!$K$9</f>
        <v>8.0000000000000004E-4</v>
      </c>
      <c r="F24" s="2">
        <f>E24*F7</f>
        <v>1.6</v>
      </c>
      <c r="G24" s="48"/>
      <c r="H24" s="37">
        <f>Rates!$C$9</f>
        <v>6.9999999999999999E-4</v>
      </c>
      <c r="I24" s="32">
        <f>H24*I7</f>
        <v>1.4</v>
      </c>
      <c r="J24" s="74">
        <f>Rates!$K$9</f>
        <v>8.0000000000000004E-4</v>
      </c>
      <c r="K24" s="2">
        <f>J24*K7</f>
        <v>1.6</v>
      </c>
      <c r="L24" s="48"/>
      <c r="M24" s="37">
        <f>Rates!$C$9</f>
        <v>6.9999999999999999E-4</v>
      </c>
      <c r="N24" s="32">
        <f>M24*N7</f>
        <v>1.4</v>
      </c>
      <c r="O24" s="74">
        <f>Rates!$K$9</f>
        <v>8.0000000000000004E-4</v>
      </c>
      <c r="P24" s="2">
        <f>O24*P7</f>
        <v>1.6</v>
      </c>
      <c r="Q24" s="48"/>
      <c r="R24" s="37">
        <f>Rates!$C$9</f>
        <v>6.9999999999999999E-4</v>
      </c>
      <c r="S24" s="32">
        <f>R24*S7</f>
        <v>1.4</v>
      </c>
      <c r="T24" s="74">
        <f>Rates!$K$9</f>
        <v>8.0000000000000004E-4</v>
      </c>
      <c r="U24" s="2">
        <f>T24*U7</f>
        <v>1.6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>C25*D7</f>
        <v>0</v>
      </c>
      <c r="E25" s="74">
        <v>0</v>
      </c>
      <c r="F25" s="2">
        <f>E25*F7</f>
        <v>0</v>
      </c>
      <c r="G25" s="48"/>
      <c r="H25" s="37">
        <v>0</v>
      </c>
      <c r="I25" s="32">
        <f>H25*I7</f>
        <v>0</v>
      </c>
      <c r="J25" s="74">
        <v>0</v>
      </c>
      <c r="K25" s="2">
        <f>J25*K7</f>
        <v>0</v>
      </c>
      <c r="L25" s="48"/>
      <c r="M25" s="37">
        <f>Rates!$C$20</f>
        <v>4.0000000000000002E-4</v>
      </c>
      <c r="N25" s="32">
        <f>M25*N7</f>
        <v>0.8</v>
      </c>
      <c r="O25" s="74">
        <v>0</v>
      </c>
      <c r="P25" s="2">
        <f>O25*P7</f>
        <v>0</v>
      </c>
      <c r="Q25" s="48"/>
      <c r="R25" s="37">
        <f>Rates!$C$23</f>
        <v>2.3E-3</v>
      </c>
      <c r="S25" s="32">
        <f>R25*S7</f>
        <v>4.5999999999999996</v>
      </c>
      <c r="T25" s="74">
        <v>0</v>
      </c>
      <c r="U25" s="2">
        <f>T25*U7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>C26*D7</f>
        <v>0</v>
      </c>
      <c r="E26" s="74">
        <v>0</v>
      </c>
      <c r="F26" s="2">
        <f>E26*F7</f>
        <v>0</v>
      </c>
      <c r="G26" s="48"/>
      <c r="H26" s="37">
        <v>0</v>
      </c>
      <c r="I26" s="32">
        <f>H26*I7</f>
        <v>0</v>
      </c>
      <c r="J26" s="74">
        <v>0</v>
      </c>
      <c r="K26" s="2">
        <f>J26*K7</f>
        <v>0</v>
      </c>
      <c r="L26" s="48"/>
      <c r="M26" s="37">
        <v>0</v>
      </c>
      <c r="N26" s="32">
        <f>M26*N7</f>
        <v>0</v>
      </c>
      <c r="O26" s="74">
        <v>0</v>
      </c>
      <c r="P26" s="2">
        <f>O26*P7</f>
        <v>0</v>
      </c>
      <c r="Q26" s="48"/>
      <c r="R26" s="37">
        <f>Rates!$C$24</f>
        <v>5.8999999999999999E-3</v>
      </c>
      <c r="S26" s="32">
        <f>R26*S7</f>
        <v>11.799999999999999</v>
      </c>
      <c r="T26" s="74">
        <v>0</v>
      </c>
      <c r="U26" s="2">
        <f>T26*U7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Rates!$C$10</f>
        <v>1.5E-3</v>
      </c>
      <c r="D27" s="32">
        <f>C27*D7</f>
        <v>3</v>
      </c>
      <c r="E27" s="74">
        <f>Rates!$K$10</f>
        <v>0</v>
      </c>
      <c r="F27" s="2">
        <f>E27*F7</f>
        <v>0</v>
      </c>
      <c r="G27" s="48"/>
      <c r="H27" s="37">
        <f>Rates!$C$10</f>
        <v>1.5E-3</v>
      </c>
      <c r="I27" s="32">
        <f>H27*I7</f>
        <v>3</v>
      </c>
      <c r="J27" s="74">
        <f>Rates!$K$10</f>
        <v>0</v>
      </c>
      <c r="K27" s="2">
        <f>J27*K7</f>
        <v>0</v>
      </c>
      <c r="L27" s="48"/>
      <c r="M27" s="37">
        <f>Rates!$C$10</f>
        <v>1.5E-3</v>
      </c>
      <c r="N27" s="32">
        <f>M27*N7</f>
        <v>3</v>
      </c>
      <c r="O27" s="74">
        <f>Rates!$K$10</f>
        <v>0</v>
      </c>
      <c r="P27" s="2">
        <f>O27*P7</f>
        <v>0</v>
      </c>
      <c r="Q27" s="48"/>
      <c r="R27" s="37">
        <f>Rates!$C$10</f>
        <v>1.5E-3</v>
      </c>
      <c r="S27" s="32">
        <f>R27*S7</f>
        <v>3</v>
      </c>
      <c r="T27" s="74">
        <f>Rates!$K$10</f>
        <v>0</v>
      </c>
      <c r="U27" s="2">
        <f>T27*U7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Rates!$C$11</f>
        <v>0</v>
      </c>
      <c r="D28" s="32">
        <f>C28*D7</f>
        <v>0</v>
      </c>
      <c r="E28" s="74">
        <f>Rates!$K$11</f>
        <v>-1.4E-3</v>
      </c>
      <c r="F28" s="2">
        <f>E28*F7</f>
        <v>-2.8</v>
      </c>
      <c r="G28" s="48"/>
      <c r="H28" s="37">
        <f>Rates!$C$11</f>
        <v>0</v>
      </c>
      <c r="I28" s="32">
        <f>H28*I7</f>
        <v>0</v>
      </c>
      <c r="J28" s="74">
        <f>Rates!$K$11</f>
        <v>-1.4E-3</v>
      </c>
      <c r="K28" s="2">
        <f>J28*K7</f>
        <v>-2.8</v>
      </c>
      <c r="L28" s="48"/>
      <c r="M28" s="37">
        <f>Rates!$C$11</f>
        <v>0</v>
      </c>
      <c r="N28" s="32">
        <f>M28*N7</f>
        <v>0</v>
      </c>
      <c r="O28" s="74">
        <f>Rates!$K$11</f>
        <v>-1.4E-3</v>
      </c>
      <c r="P28" s="2">
        <f>O28*P7</f>
        <v>-2.8</v>
      </c>
      <c r="Q28" s="48"/>
      <c r="R28" s="37">
        <f>Rates!$C$11</f>
        <v>0</v>
      </c>
      <c r="S28" s="32">
        <f>R28*S7</f>
        <v>0</v>
      </c>
      <c r="T28" s="74">
        <f>Rates!$K$11</f>
        <v>-1.4E-3</v>
      </c>
      <c r="U28" s="2">
        <f>T28*U7</f>
        <v>-2.8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Rates!$C$12</f>
        <v>0</v>
      </c>
      <c r="D29" s="32">
        <f>C29*D7</f>
        <v>0</v>
      </c>
      <c r="E29" s="74">
        <f>Rates!$K$12</f>
        <v>2.9999999999999997E-4</v>
      </c>
      <c r="F29" s="2">
        <f>E29*F7</f>
        <v>0.6</v>
      </c>
      <c r="G29" s="48"/>
      <c r="H29" s="37">
        <f>Rates!$C$12</f>
        <v>0</v>
      </c>
      <c r="I29" s="32">
        <f>H29*I7</f>
        <v>0</v>
      </c>
      <c r="J29" s="74">
        <f>Rates!$K$12</f>
        <v>2.9999999999999997E-4</v>
      </c>
      <c r="K29" s="2">
        <f>J29*K7</f>
        <v>0.6</v>
      </c>
      <c r="L29" s="48"/>
      <c r="M29" s="37">
        <f>Rates!$C$12</f>
        <v>0</v>
      </c>
      <c r="N29" s="32">
        <f>M29*N7</f>
        <v>0</v>
      </c>
      <c r="O29" s="74">
        <f>Rates!$K$12</f>
        <v>2.9999999999999997E-4</v>
      </c>
      <c r="P29" s="2">
        <f>O29*P7</f>
        <v>0.6</v>
      </c>
      <c r="Q29" s="48"/>
      <c r="R29" s="37">
        <f>Rates!$C$12</f>
        <v>0</v>
      </c>
      <c r="S29" s="32">
        <f>R29*S7</f>
        <v>0</v>
      </c>
      <c r="T29" s="74">
        <f>Rates!$K$12</f>
        <v>2.9999999999999997E-4</v>
      </c>
      <c r="U29" s="2">
        <f>T29*U7</f>
        <v>0.6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Rates!$C$13</f>
        <v>4.0000000000000002E-4</v>
      </c>
      <c r="D30" s="32">
        <f>C30*D7</f>
        <v>0.8</v>
      </c>
      <c r="E30" s="74">
        <f>Rates!$K$13</f>
        <v>0</v>
      </c>
      <c r="F30" s="2">
        <f>E30*F7</f>
        <v>0</v>
      </c>
      <c r="G30" s="48"/>
      <c r="H30" s="37">
        <f>Rates!$C$13</f>
        <v>4.0000000000000002E-4</v>
      </c>
      <c r="I30" s="32">
        <f>H30*I7</f>
        <v>0.8</v>
      </c>
      <c r="J30" s="74">
        <f>Rates!$K$13</f>
        <v>0</v>
      </c>
      <c r="K30" s="2">
        <f>J30*K7</f>
        <v>0</v>
      </c>
      <c r="L30" s="48"/>
      <c r="M30" s="37">
        <f>Rates!$C$13</f>
        <v>4.0000000000000002E-4</v>
      </c>
      <c r="N30" s="32">
        <f>M30*N7</f>
        <v>0.8</v>
      </c>
      <c r="O30" s="74">
        <f>Rates!$K$13</f>
        <v>0</v>
      </c>
      <c r="P30" s="2">
        <f>O30*P7</f>
        <v>0</v>
      </c>
      <c r="Q30" s="48"/>
      <c r="R30" s="37">
        <f>Rates!$C$13</f>
        <v>4.0000000000000002E-4</v>
      </c>
      <c r="S30" s="32">
        <f>R30*S7</f>
        <v>0.8</v>
      </c>
      <c r="T30" s="74">
        <f>Rates!$K$13</f>
        <v>0</v>
      </c>
      <c r="U30" s="2">
        <f>T30*U7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Rates!$C$14</f>
        <v>-2.2000000000000001E-3</v>
      </c>
      <c r="D31" s="32">
        <f>C31*D7</f>
        <v>-4.4000000000000004</v>
      </c>
      <c r="E31" s="74">
        <f>Rates!$K$14</f>
        <v>-2.2000000000000001E-3</v>
      </c>
      <c r="F31" s="2">
        <f>E31*F7</f>
        <v>-4.4000000000000004</v>
      </c>
      <c r="G31" s="48"/>
      <c r="H31" s="37">
        <f>Rates!$C$14</f>
        <v>-2.2000000000000001E-3</v>
      </c>
      <c r="I31" s="32">
        <f>H31*I7</f>
        <v>-4.4000000000000004</v>
      </c>
      <c r="J31" s="74">
        <f>Rates!$K$14</f>
        <v>-2.2000000000000001E-3</v>
      </c>
      <c r="K31" s="2">
        <f>J31*K7</f>
        <v>-4.4000000000000004</v>
      </c>
      <c r="L31" s="48"/>
      <c r="M31" s="37">
        <f>Rates!$C$14</f>
        <v>-2.2000000000000001E-3</v>
      </c>
      <c r="N31" s="32">
        <f>M31*N7</f>
        <v>-4.4000000000000004</v>
      </c>
      <c r="O31" s="74">
        <f>Rates!$K$14</f>
        <v>-2.2000000000000001E-3</v>
      </c>
      <c r="P31" s="2">
        <f>O31*P7</f>
        <v>-4.4000000000000004</v>
      </c>
      <c r="Q31" s="48"/>
      <c r="R31" s="37">
        <f>Rates!$C$14</f>
        <v>-2.2000000000000001E-3</v>
      </c>
      <c r="S31" s="32">
        <f>R31*S7</f>
        <v>-4.4000000000000004</v>
      </c>
      <c r="T31" s="74">
        <f>Rates!$K$14</f>
        <v>-2.2000000000000001E-3</v>
      </c>
      <c r="U31" s="2">
        <f>T31*U7</f>
        <v>-4.4000000000000004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66.953878561917392</v>
      </c>
      <c r="E32" s="70"/>
      <c r="F32" s="55">
        <f>SUM(F18:F31)</f>
        <v>59.143878561917404</v>
      </c>
      <c r="G32" s="87">
        <f>F32-D32</f>
        <v>-7.8099999999999881</v>
      </c>
      <c r="H32" s="86"/>
      <c r="I32" s="56">
        <f>SUM(I18:I31)</f>
        <v>66.953878561917392</v>
      </c>
      <c r="J32" s="70"/>
      <c r="K32" s="55">
        <f>SUM(K18:K31)</f>
        <v>59.143878561917404</v>
      </c>
      <c r="L32" s="87">
        <f>K32-I32</f>
        <v>-7.8099999999999881</v>
      </c>
      <c r="M32" s="86"/>
      <c r="N32" s="56">
        <f>SUM(N18:N31)</f>
        <v>67.753878561917389</v>
      </c>
      <c r="O32" s="70"/>
      <c r="P32" s="55">
        <f>SUM(P18:P31)</f>
        <v>59.143878561917404</v>
      </c>
      <c r="Q32" s="87">
        <f>P32-N32</f>
        <v>-8.6099999999999852</v>
      </c>
      <c r="R32" s="86"/>
      <c r="S32" s="56">
        <f>SUM(S18:S31)</f>
        <v>83.353878561917384</v>
      </c>
      <c r="T32" s="70"/>
      <c r="U32" s="55">
        <f>SUM(U18:U31)</f>
        <v>59.143878561917404</v>
      </c>
      <c r="V32" s="87">
        <f>U32-S32</f>
        <v>-24.20999999999998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-0.116647461920783</v>
      </c>
      <c r="H33" s="88"/>
      <c r="I33" s="80"/>
      <c r="J33" s="71"/>
      <c r="K33" s="57"/>
      <c r="L33" s="89">
        <f>L32/I32</f>
        <v>-0.116647461920783</v>
      </c>
      <c r="M33" s="88"/>
      <c r="N33" s="80"/>
      <c r="O33" s="71"/>
      <c r="P33" s="57"/>
      <c r="Q33" s="89">
        <f>Q32/N32</f>
        <v>-0.12707759589189677</v>
      </c>
      <c r="R33" s="88"/>
      <c r="S33" s="80"/>
      <c r="T33" s="71"/>
      <c r="U33" s="57"/>
      <c r="V33" s="89">
        <f>V32/S32</f>
        <v>-0.29044839205671963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Rates!$C$17</f>
        <v>6.1000000000000004E-3</v>
      </c>
      <c r="D35" s="32">
        <f>C35*D10</f>
        <v>12.727039999999999</v>
      </c>
      <c r="E35" s="74">
        <f>Rates!$K$17</f>
        <v>6.0000000000000001E-3</v>
      </c>
      <c r="F35" s="2">
        <f>E35*F10</f>
        <v>12.518399999999998</v>
      </c>
      <c r="G35" s="48"/>
      <c r="H35" s="37">
        <f>Rates!$C$17</f>
        <v>6.1000000000000004E-3</v>
      </c>
      <c r="I35" s="32">
        <f>H35*I10</f>
        <v>12.727039999999999</v>
      </c>
      <c r="J35" s="74">
        <f>Rates!$K$17</f>
        <v>6.0000000000000001E-3</v>
      </c>
      <c r="K35" s="2">
        <f>J35*K10</f>
        <v>12.518399999999998</v>
      </c>
      <c r="L35" s="48"/>
      <c r="M35" s="37">
        <f>Rates!$C$17</f>
        <v>6.1000000000000004E-3</v>
      </c>
      <c r="N35" s="32">
        <f>M35*N10</f>
        <v>12.727039999999999</v>
      </c>
      <c r="O35" s="74">
        <f>Rates!$K$17</f>
        <v>6.0000000000000001E-3</v>
      </c>
      <c r="P35" s="2">
        <f>O35*P10</f>
        <v>12.518399999999998</v>
      </c>
      <c r="Q35" s="48"/>
      <c r="R35" s="37">
        <f>Rates!$C$17</f>
        <v>6.1000000000000004E-3</v>
      </c>
      <c r="S35" s="32">
        <f>R35*S10</f>
        <v>12.727039999999999</v>
      </c>
      <c r="T35" s="74">
        <f>Rates!$K$17</f>
        <v>6.0000000000000001E-3</v>
      </c>
      <c r="U35" s="2">
        <f>T35*U10</f>
        <v>12.518399999999998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Rates!$C$18</f>
        <v>4.7000000000000002E-3</v>
      </c>
      <c r="D36" s="32">
        <f>C36*D10</f>
        <v>9.8060799999999979</v>
      </c>
      <c r="E36" s="74">
        <f>Rates!$K$18</f>
        <v>4.7000000000000002E-3</v>
      </c>
      <c r="F36" s="2">
        <f>E36*F10</f>
        <v>9.8060799999999979</v>
      </c>
      <c r="G36" s="48"/>
      <c r="H36" s="37">
        <f>Rates!$C$18</f>
        <v>4.7000000000000002E-3</v>
      </c>
      <c r="I36" s="32">
        <f>H36*I10</f>
        <v>9.8060799999999979</v>
      </c>
      <c r="J36" s="74">
        <f>Rates!$K$18</f>
        <v>4.7000000000000002E-3</v>
      </c>
      <c r="K36" s="2">
        <f>J36*K10</f>
        <v>9.8060799999999979</v>
      </c>
      <c r="L36" s="48"/>
      <c r="M36" s="37">
        <f>Rates!$C$18</f>
        <v>4.7000000000000002E-3</v>
      </c>
      <c r="N36" s="32">
        <f>M36*N10</f>
        <v>9.8060799999999979</v>
      </c>
      <c r="O36" s="74">
        <f>Rates!$K$18</f>
        <v>4.7000000000000002E-3</v>
      </c>
      <c r="P36" s="2">
        <f>O36*P10</f>
        <v>9.8060799999999979</v>
      </c>
      <c r="Q36" s="48"/>
      <c r="R36" s="37">
        <f>Rates!$C$18</f>
        <v>4.7000000000000002E-3</v>
      </c>
      <c r="S36" s="32">
        <f>R36*S10</f>
        <v>9.8060799999999979</v>
      </c>
      <c r="T36" s="74">
        <f>Rates!$K$18</f>
        <v>4.7000000000000002E-3</v>
      </c>
      <c r="U36" s="2">
        <f>T36*U10</f>
        <v>9.8060799999999979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22.533119999999997</v>
      </c>
      <c r="E37" s="70"/>
      <c r="F37" s="55">
        <f>SUM(F35:F36)</f>
        <v>22.324479999999994</v>
      </c>
      <c r="G37" s="87">
        <f>F37-D37</f>
        <v>-0.2086400000000026</v>
      </c>
      <c r="H37" s="86"/>
      <c r="I37" s="56">
        <f>SUM(I35:I36)</f>
        <v>22.533119999999997</v>
      </c>
      <c r="J37" s="70"/>
      <c r="K37" s="55">
        <f>SUM(K35:K36)</f>
        <v>22.324479999999994</v>
      </c>
      <c r="L37" s="87">
        <f>K37-I37</f>
        <v>-0.2086400000000026</v>
      </c>
      <c r="M37" s="86"/>
      <c r="N37" s="56">
        <f>SUM(N35:N36)</f>
        <v>22.533119999999997</v>
      </c>
      <c r="O37" s="70"/>
      <c r="P37" s="55">
        <f>SUM(P35:P36)</f>
        <v>22.324479999999994</v>
      </c>
      <c r="Q37" s="87">
        <f>P37-N37</f>
        <v>-0.2086400000000026</v>
      </c>
      <c r="R37" s="86"/>
      <c r="S37" s="56">
        <f>SUM(S35:S36)</f>
        <v>22.533119999999997</v>
      </c>
      <c r="T37" s="70"/>
      <c r="U37" s="55">
        <f>SUM(U35:U36)</f>
        <v>22.324479999999994</v>
      </c>
      <c r="V37" s="87">
        <f>U37-S37</f>
        <v>-0.2086400000000026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-9.2592592592593767E-3</v>
      </c>
      <c r="H38" s="88"/>
      <c r="I38" s="80"/>
      <c r="J38" s="71"/>
      <c r="K38" s="57"/>
      <c r="L38" s="89">
        <f>L37/I37</f>
        <v>-9.2592592592593767E-3</v>
      </c>
      <c r="M38" s="88"/>
      <c r="N38" s="80"/>
      <c r="O38" s="71"/>
      <c r="P38" s="57"/>
      <c r="Q38" s="89">
        <f>Q37/N37</f>
        <v>-9.2592592592593767E-3</v>
      </c>
      <c r="R38" s="88"/>
      <c r="S38" s="80"/>
      <c r="T38" s="71"/>
      <c r="U38" s="57"/>
      <c r="V38" s="89">
        <f>V37/S37</f>
        <v>-9.2592592592593767E-3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WMSR+OESP+RRRP</f>
        <v>6.0000000000000001E-3</v>
      </c>
      <c r="D40" s="32">
        <f>C40*D10</f>
        <v>12.518399999999998</v>
      </c>
      <c r="E40" s="74">
        <f>WMSR+OESP+RRRP</f>
        <v>6.0000000000000001E-3</v>
      </c>
      <c r="F40" s="2">
        <f>E40*F10</f>
        <v>12.518399999999998</v>
      </c>
      <c r="G40" s="48"/>
      <c r="H40" s="37">
        <f>WMSR+OESP+RRRP</f>
        <v>6.0000000000000001E-3</v>
      </c>
      <c r="I40" s="32">
        <f>H40*I10</f>
        <v>12.518399999999998</v>
      </c>
      <c r="J40" s="74">
        <f>WMSR+OESP+RRRP</f>
        <v>6.0000000000000001E-3</v>
      </c>
      <c r="K40" s="2">
        <f>J40*K10</f>
        <v>12.518399999999998</v>
      </c>
      <c r="L40" s="48"/>
      <c r="M40" s="37">
        <f>WMSR+OESP+RRRP</f>
        <v>6.0000000000000001E-3</v>
      </c>
      <c r="N40" s="32">
        <f>M40*N10</f>
        <v>12.518399999999998</v>
      </c>
      <c r="O40" s="74">
        <f>WMSR+OESP+RRRP</f>
        <v>6.0000000000000001E-3</v>
      </c>
      <c r="P40" s="2">
        <f>O40*P10</f>
        <v>12.518399999999998</v>
      </c>
      <c r="Q40" s="48"/>
      <c r="R40" s="37">
        <f>WMSR+OESP+RRRP</f>
        <v>6.0000000000000001E-3</v>
      </c>
      <c r="S40" s="32">
        <f>R40*S10</f>
        <v>12.518399999999998</v>
      </c>
      <c r="T40" s="74">
        <f>WMSR+OESP+RRRP</f>
        <v>6.0000000000000001E-3</v>
      </c>
      <c r="U40" s="2">
        <f>T40*U10</f>
        <v>12.518399999999998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14</v>
      </c>
      <c r="E42" s="74">
        <v>7.0000000000000001E-3</v>
      </c>
      <c r="F42" s="2">
        <f>E42*F7</f>
        <v>14</v>
      </c>
      <c r="G42" s="48"/>
      <c r="H42" s="37">
        <v>7.0000000000000001E-3</v>
      </c>
      <c r="I42" s="32">
        <f>H42*I7</f>
        <v>14</v>
      </c>
      <c r="J42" s="74">
        <v>7.0000000000000001E-3</v>
      </c>
      <c r="K42" s="2">
        <f>J42*K7</f>
        <v>14</v>
      </c>
      <c r="L42" s="48"/>
      <c r="M42" s="37">
        <v>7.0000000000000001E-3</v>
      </c>
      <c r="N42" s="32">
        <f>M42*N7</f>
        <v>14</v>
      </c>
      <c r="O42" s="74">
        <v>7.0000000000000001E-3</v>
      </c>
      <c r="P42" s="2">
        <f>O42*P7</f>
        <v>14</v>
      </c>
      <c r="Q42" s="48"/>
      <c r="R42" s="37">
        <v>7.0000000000000001E-3</v>
      </c>
      <c r="S42" s="32">
        <f>R42*S7</f>
        <v>14</v>
      </c>
      <c r="T42" s="74">
        <v>7.0000000000000001E-3</v>
      </c>
      <c r="U42" s="2">
        <f>T42*U7</f>
        <v>14</v>
      </c>
      <c r="V42" s="48"/>
    </row>
    <row r="43" spans="1:22" x14ac:dyDescent="0.25">
      <c r="A43" s="102">
        <f>A42+1</f>
        <v>37</v>
      </c>
      <c r="B43" s="103" t="s">
        <v>10</v>
      </c>
      <c r="C43" s="86"/>
      <c r="D43" s="56">
        <f>SUM(D40:D42)</f>
        <v>26.7684</v>
      </c>
      <c r="E43" s="70"/>
      <c r="F43" s="55">
        <f>SUM(F40:F42)</f>
        <v>26.7684</v>
      </c>
      <c r="G43" s="87">
        <f>F43-D43</f>
        <v>0</v>
      </c>
      <c r="H43" s="86"/>
      <c r="I43" s="56">
        <f>SUM(I40:I42)</f>
        <v>26.7684</v>
      </c>
      <c r="J43" s="70"/>
      <c r="K43" s="55">
        <f>SUM(K40:K42)</f>
        <v>26.7684</v>
      </c>
      <c r="L43" s="87">
        <f>K43-I43</f>
        <v>0</v>
      </c>
      <c r="M43" s="86"/>
      <c r="N43" s="56">
        <f>SUM(N40:N42)</f>
        <v>26.7684</v>
      </c>
      <c r="O43" s="70"/>
      <c r="P43" s="55">
        <f>SUM(P40:P42)</f>
        <v>26.7684</v>
      </c>
      <c r="Q43" s="87">
        <f>P43-N43</f>
        <v>0</v>
      </c>
      <c r="R43" s="86"/>
      <c r="S43" s="56">
        <f>SUM(S40:S42)</f>
        <v>26.7684</v>
      </c>
      <c r="T43" s="70"/>
      <c r="U43" s="55">
        <f>SUM(U40:U42)</f>
        <v>26.7684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24">
        <f t="shared" si="0"/>
        <v>39</v>
      </c>
      <c r="B45" s="125" t="s">
        <v>98</v>
      </c>
      <c r="C45" s="337"/>
      <c r="D45" s="127">
        <f>D15+D32+D37+D43</f>
        <v>339.03036527296933</v>
      </c>
      <c r="E45" s="338"/>
      <c r="F45" s="53">
        <f>F15+F32+F37+F43</f>
        <v>331.01172527296933</v>
      </c>
      <c r="G45" s="345">
        <f>F45-D45</f>
        <v>-8.0186400000000049</v>
      </c>
      <c r="H45" s="337"/>
      <c r="I45" s="127">
        <f>I15+I32+I37+I43</f>
        <v>339.03036527296933</v>
      </c>
      <c r="J45" s="338"/>
      <c r="K45" s="53">
        <f>K15+K32+K37+K43</f>
        <v>331.01172527296933</v>
      </c>
      <c r="L45" s="345">
        <f>K45-I45</f>
        <v>-8.0186400000000049</v>
      </c>
      <c r="M45" s="337"/>
      <c r="N45" s="127">
        <f>N15+N32+N37+N43</f>
        <v>339.83036527296929</v>
      </c>
      <c r="O45" s="338"/>
      <c r="P45" s="53">
        <f>P15+P32+P37+P43</f>
        <v>331.01172527296933</v>
      </c>
      <c r="Q45" s="345">
        <f>P45-N45</f>
        <v>-8.8186399999999594</v>
      </c>
      <c r="R45" s="337"/>
      <c r="S45" s="127">
        <f>S15+S32+S37+S43</f>
        <v>355.43036527296931</v>
      </c>
      <c r="T45" s="338"/>
      <c r="U45" s="53">
        <f>U15+U32+U37+U43</f>
        <v>331.01172527296933</v>
      </c>
      <c r="V45" s="345">
        <f>U45-S45</f>
        <v>-24.418639999999982</v>
      </c>
    </row>
    <row r="46" spans="1:22" x14ac:dyDescent="0.25">
      <c r="A46" s="339">
        <f>A45+1</f>
        <v>40</v>
      </c>
      <c r="B46" s="340" t="s">
        <v>88</v>
      </c>
      <c r="C46" s="341"/>
      <c r="D46" s="342"/>
      <c r="E46" s="343"/>
      <c r="F46" s="344"/>
      <c r="G46" s="346">
        <f>G45/D45</f>
        <v>-2.3651686755384933E-2</v>
      </c>
      <c r="H46" s="341"/>
      <c r="I46" s="342"/>
      <c r="J46" s="343"/>
      <c r="K46" s="344"/>
      <c r="L46" s="346">
        <f>L45/I45</f>
        <v>-2.3651686755384933E-2</v>
      </c>
      <c r="M46" s="341"/>
      <c r="N46" s="342"/>
      <c r="O46" s="343"/>
      <c r="P46" s="344"/>
      <c r="Q46" s="346">
        <f>Q45/N45</f>
        <v>-2.5950123653359736E-2</v>
      </c>
      <c r="R46" s="341"/>
      <c r="S46" s="342"/>
      <c r="T46" s="343"/>
      <c r="U46" s="344"/>
      <c r="V46" s="346">
        <f>V45/S45</f>
        <v>-6.8701614678437925E-2</v>
      </c>
    </row>
    <row r="47" spans="1:22" x14ac:dyDescent="0.25">
      <c r="A47" s="108">
        <f>A46+1</f>
        <v>41</v>
      </c>
      <c r="B47" s="94" t="s">
        <v>11</v>
      </c>
      <c r="C47" s="50"/>
      <c r="D47" s="33">
        <f>D45*0.13</f>
        <v>44.073947485486016</v>
      </c>
      <c r="E47" s="76"/>
      <c r="F47" s="59">
        <f>F45*0.13</f>
        <v>43.031524285486014</v>
      </c>
      <c r="G47" s="94"/>
      <c r="H47" s="50"/>
      <c r="I47" s="33">
        <f>I45*0.13</f>
        <v>44.073947485486016</v>
      </c>
      <c r="J47" s="76"/>
      <c r="K47" s="59">
        <f>K45*0.13</f>
        <v>43.031524285486014</v>
      </c>
      <c r="L47" s="94"/>
      <c r="M47" s="50"/>
      <c r="N47" s="33">
        <f>N45*0.13</f>
        <v>44.177947485486008</v>
      </c>
      <c r="O47" s="76"/>
      <c r="P47" s="59">
        <f>P45*0.13</f>
        <v>43.031524285486014</v>
      </c>
      <c r="Q47" s="94"/>
      <c r="R47" s="50"/>
      <c r="S47" s="33">
        <f>S45*0.13</f>
        <v>46.205947485486014</v>
      </c>
      <c r="T47" s="76"/>
      <c r="U47" s="59">
        <f>U45*0.13</f>
        <v>43.031524285486014</v>
      </c>
      <c r="V47" s="94"/>
    </row>
    <row r="48" spans="1:22" x14ac:dyDescent="0.25">
      <c r="A48" s="109">
        <f>A47+1</f>
        <v>42</v>
      </c>
      <c r="B48" s="110" t="s">
        <v>13</v>
      </c>
      <c r="C48" s="95"/>
      <c r="D48" s="64">
        <f>SUM(D45:D47)</f>
        <v>383.10431275845536</v>
      </c>
      <c r="E48" s="78"/>
      <c r="F48" s="63">
        <f>SUM(F45:F47)</f>
        <v>374.04324955845533</v>
      </c>
      <c r="G48" s="96">
        <f>F48-D48</f>
        <v>-9.0610632000000351</v>
      </c>
      <c r="H48" s="95"/>
      <c r="I48" s="64">
        <f>SUM(I45:I47)</f>
        <v>383.10431275845536</v>
      </c>
      <c r="J48" s="78"/>
      <c r="K48" s="63">
        <f>SUM(K45:K47)</f>
        <v>374.04324955845533</v>
      </c>
      <c r="L48" s="96">
        <f>K48-I48</f>
        <v>-9.0610632000000351</v>
      </c>
      <c r="M48" s="95"/>
      <c r="N48" s="64">
        <f>SUM(N45:N47)</f>
        <v>384.0083127584553</v>
      </c>
      <c r="O48" s="78"/>
      <c r="P48" s="63">
        <f>SUM(P45:P47)</f>
        <v>374.04324955845533</v>
      </c>
      <c r="Q48" s="96">
        <f>P48-N48</f>
        <v>-9.9650631999999746</v>
      </c>
      <c r="R48" s="95"/>
      <c r="S48" s="64">
        <f>SUM(S45:S47)</f>
        <v>401.63631275845535</v>
      </c>
      <c r="T48" s="78"/>
      <c r="U48" s="63">
        <f>SUM(U45:U47)</f>
        <v>374.04324955845533</v>
      </c>
      <c r="V48" s="96">
        <f>U48-S48</f>
        <v>-27.593063200000017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-2.365168675538501E-2</v>
      </c>
      <c r="H49" s="97"/>
      <c r="I49" s="83"/>
      <c r="J49" s="79"/>
      <c r="K49" s="65"/>
      <c r="L49" s="98">
        <f>L48/I48</f>
        <v>-2.365168675538501E-2</v>
      </c>
      <c r="M49" s="97"/>
      <c r="N49" s="83"/>
      <c r="O49" s="79"/>
      <c r="P49" s="65"/>
      <c r="Q49" s="98">
        <f>Q48/N48</f>
        <v>-2.5950123653359788E-2</v>
      </c>
      <c r="R49" s="97"/>
      <c r="S49" s="83"/>
      <c r="T49" s="79"/>
      <c r="U49" s="65"/>
      <c r="V49" s="98">
        <f>V48/S48</f>
        <v>-6.8701614678438008E-2</v>
      </c>
    </row>
    <row r="50" spans="1:22" s="157" customFormat="1" ht="22.5" customHeight="1" x14ac:dyDescent="0.25">
      <c r="A50" s="151">
        <f>A49+1</f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>A50+1</f>
        <v>45</v>
      </c>
      <c r="B51" s="94" t="s">
        <v>97</v>
      </c>
      <c r="C51" s="162">
        <v>0</v>
      </c>
      <c r="D51" s="33">
        <f>C51*D7</f>
        <v>0</v>
      </c>
      <c r="E51" s="163">
        <v>0</v>
      </c>
      <c r="F51" s="59">
        <f>E51*F7</f>
        <v>0</v>
      </c>
      <c r="G51" s="94"/>
      <c r="H51" s="37">
        <v>0</v>
      </c>
      <c r="I51" s="33">
        <f>H51*I7</f>
        <v>0</v>
      </c>
      <c r="J51" s="163">
        <v>0</v>
      </c>
      <c r="K51" s="2">
        <f>J51*K7</f>
        <v>0</v>
      </c>
      <c r="L51" s="94"/>
      <c r="M51" s="37">
        <f>Rates!$C$21</f>
        <v>8.3000000000000001E-3</v>
      </c>
      <c r="N51" s="33">
        <f>M51*N7</f>
        <v>16.600000000000001</v>
      </c>
      <c r="O51" s="163">
        <v>0</v>
      </c>
      <c r="P51" s="2">
        <f>O51*P7</f>
        <v>0</v>
      </c>
      <c r="Q51" s="94"/>
      <c r="R51" s="37">
        <f>Rates!$C$25</f>
        <v>3.0999999999999999E-3</v>
      </c>
      <c r="S51" s="33">
        <f>R51*S7</f>
        <v>6.2</v>
      </c>
      <c r="T51" s="163">
        <v>0</v>
      </c>
      <c r="U51" s="2">
        <f>T51*U7</f>
        <v>0</v>
      </c>
      <c r="V51" s="94"/>
    </row>
    <row r="52" spans="1:22" x14ac:dyDescent="0.25">
      <c r="A52" s="108">
        <f>A51+1</f>
        <v>46</v>
      </c>
      <c r="B52" s="94" t="s">
        <v>164</v>
      </c>
      <c r="C52" s="37">
        <v>0</v>
      </c>
      <c r="D52" s="32">
        <f>C52*D7</f>
        <v>0</v>
      </c>
      <c r="E52" s="163">
        <v>0</v>
      </c>
      <c r="F52" s="2">
        <f>E52*F7</f>
        <v>0</v>
      </c>
      <c r="G52" s="48"/>
      <c r="H52" s="37">
        <v>0</v>
      </c>
      <c r="I52" s="32">
        <f>H52*I7</f>
        <v>0</v>
      </c>
      <c r="J52" s="74">
        <v>0</v>
      </c>
      <c r="K52" s="2">
        <f>J52*K7</f>
        <v>0</v>
      </c>
      <c r="L52" s="48"/>
      <c r="M52" s="37">
        <v>0</v>
      </c>
      <c r="N52" s="32">
        <f>M52*N7</f>
        <v>0</v>
      </c>
      <c r="O52" s="74">
        <v>0</v>
      </c>
      <c r="P52" s="2">
        <f>O52*P7</f>
        <v>0</v>
      </c>
      <c r="Q52" s="48"/>
      <c r="R52" s="37">
        <f>Rates!$C$26</f>
        <v>-2.9999999999999997E-4</v>
      </c>
      <c r="S52" s="32">
        <f>R52*S7</f>
        <v>-0.6</v>
      </c>
      <c r="T52" s="74">
        <v>0</v>
      </c>
      <c r="U52" s="2">
        <f>T52*U7</f>
        <v>0</v>
      </c>
      <c r="V52" s="48"/>
    </row>
    <row r="53" spans="1:22" x14ac:dyDescent="0.25">
      <c r="A53" s="108">
        <f t="shared" ref="A53:A57" si="8">A52+1</f>
        <v>47</v>
      </c>
      <c r="B53" s="94" t="s">
        <v>169</v>
      </c>
      <c r="C53" s="37">
        <f>Rates!$C$15</f>
        <v>3.5000000000000001E-3</v>
      </c>
      <c r="D53" s="32">
        <f>C53*D7</f>
        <v>7</v>
      </c>
      <c r="E53" s="163">
        <f>Rates!$K$13</f>
        <v>0</v>
      </c>
      <c r="F53" s="2">
        <f>E53*F7</f>
        <v>0</v>
      </c>
      <c r="G53" s="48"/>
      <c r="H53" s="37">
        <f>Rates!$C$15</f>
        <v>3.5000000000000001E-3</v>
      </c>
      <c r="I53" s="32">
        <f>H53*I7</f>
        <v>7</v>
      </c>
      <c r="J53" s="74">
        <f>Rates!$K$13</f>
        <v>0</v>
      </c>
      <c r="K53" s="2">
        <f>J53*K7</f>
        <v>0</v>
      </c>
      <c r="L53" s="48"/>
      <c r="M53" s="37">
        <f>Rates!$C$15</f>
        <v>3.5000000000000001E-3</v>
      </c>
      <c r="N53" s="32">
        <f>M53*N7</f>
        <v>7</v>
      </c>
      <c r="O53" s="74">
        <f>Rates!$K$13</f>
        <v>0</v>
      </c>
      <c r="P53" s="2">
        <f>O53*P7</f>
        <v>0</v>
      </c>
      <c r="Q53" s="48"/>
      <c r="R53" s="37">
        <f>Rates!$C$15</f>
        <v>3.5000000000000001E-3</v>
      </c>
      <c r="S53" s="32">
        <f>R53*S7</f>
        <v>7</v>
      </c>
      <c r="T53" s="74">
        <f>Rates!$K$13</f>
        <v>0</v>
      </c>
      <c r="U53" s="2">
        <f>T53*U7</f>
        <v>0</v>
      </c>
      <c r="V53" s="48"/>
    </row>
    <row r="54" spans="1:22" x14ac:dyDescent="0.25">
      <c r="A54" s="289">
        <f t="shared" si="8"/>
        <v>48</v>
      </c>
      <c r="B54" s="295" t="s">
        <v>170</v>
      </c>
      <c r="C54" s="290">
        <f>Rates!$C$16</f>
        <v>0</v>
      </c>
      <c r="D54" s="39">
        <f>C54*D7</f>
        <v>0</v>
      </c>
      <c r="E54" s="309">
        <f>Rates!$K$14</f>
        <v>-2.2000000000000001E-3</v>
      </c>
      <c r="F54" s="40">
        <f>E54*F7</f>
        <v>-4.4000000000000004</v>
      </c>
      <c r="G54" s="85"/>
      <c r="H54" s="290">
        <f>Rates!$C$16</f>
        <v>0</v>
      </c>
      <c r="I54" s="39">
        <f>H54*I7</f>
        <v>0</v>
      </c>
      <c r="J54" s="291">
        <f>Rates!$K$14</f>
        <v>-2.2000000000000001E-3</v>
      </c>
      <c r="K54" s="40">
        <f>J54*K7</f>
        <v>-4.4000000000000004</v>
      </c>
      <c r="L54" s="85"/>
      <c r="M54" s="290">
        <f>Rates!$C$16</f>
        <v>0</v>
      </c>
      <c r="N54" s="39">
        <f>M54*N7</f>
        <v>0</v>
      </c>
      <c r="O54" s="291">
        <f>Rates!$K$14</f>
        <v>-2.2000000000000001E-3</v>
      </c>
      <c r="P54" s="40">
        <f>O54*P7</f>
        <v>-4.4000000000000004</v>
      </c>
      <c r="Q54" s="85"/>
      <c r="R54" s="290">
        <f>Rates!$C$16</f>
        <v>0</v>
      </c>
      <c r="S54" s="39">
        <f>R54*S7</f>
        <v>0</v>
      </c>
      <c r="T54" s="291">
        <f>Rates!$K$14</f>
        <v>-2.2000000000000001E-3</v>
      </c>
      <c r="U54" s="40">
        <f>T54*U7</f>
        <v>-4.4000000000000004</v>
      </c>
      <c r="V54" s="85"/>
    </row>
    <row r="55" spans="1:22" x14ac:dyDescent="0.25">
      <c r="A55" s="347">
        <f t="shared" si="8"/>
        <v>49</v>
      </c>
      <c r="B55" s="348" t="s">
        <v>15</v>
      </c>
      <c r="C55" s="371"/>
      <c r="D55" s="350">
        <f>D45+SUM(D51:D54)</f>
        <v>346.03036527296933</v>
      </c>
      <c r="E55" s="372"/>
      <c r="F55" s="352">
        <f>F45+SUM(F51:F54)</f>
        <v>326.61172527296935</v>
      </c>
      <c r="G55" s="363">
        <f>F55-D55</f>
        <v>-19.418639999999982</v>
      </c>
      <c r="H55" s="371"/>
      <c r="I55" s="350">
        <f>I45+SUM(I51:I54)</f>
        <v>346.03036527296933</v>
      </c>
      <c r="J55" s="372"/>
      <c r="K55" s="352">
        <f>K45+SUM(K51:K54)</f>
        <v>326.61172527296935</v>
      </c>
      <c r="L55" s="363">
        <f>K55-I55</f>
        <v>-19.418639999999982</v>
      </c>
      <c r="M55" s="371"/>
      <c r="N55" s="350">
        <f>N45+SUM(N51:N54)</f>
        <v>363.43036527296931</v>
      </c>
      <c r="O55" s="372"/>
      <c r="P55" s="352">
        <f>P45+SUM(P51:P54)</f>
        <v>326.61172527296935</v>
      </c>
      <c r="Q55" s="363">
        <f>P55-N55</f>
        <v>-36.818639999999959</v>
      </c>
      <c r="R55" s="371"/>
      <c r="S55" s="350">
        <f>S45+SUM(S51:S54)</f>
        <v>368.03036527296933</v>
      </c>
      <c r="T55" s="372"/>
      <c r="U55" s="352">
        <f>U45+SUM(U51:U54)</f>
        <v>326.61172527296935</v>
      </c>
      <c r="V55" s="363">
        <f>U55-S55</f>
        <v>-41.418639999999982</v>
      </c>
    </row>
    <row r="56" spans="1:22" x14ac:dyDescent="0.25">
      <c r="A56" s="339">
        <f t="shared" si="8"/>
        <v>50</v>
      </c>
      <c r="B56" s="340" t="s">
        <v>88</v>
      </c>
      <c r="C56" s="341"/>
      <c r="D56" s="342"/>
      <c r="E56" s="343"/>
      <c r="F56" s="344"/>
      <c r="G56" s="346">
        <f>G55/D55</f>
        <v>-5.6118312000397436E-2</v>
      </c>
      <c r="H56" s="341"/>
      <c r="I56" s="342"/>
      <c r="J56" s="343"/>
      <c r="K56" s="344"/>
      <c r="L56" s="346">
        <f>L55/I55</f>
        <v>-5.6118312000397436E-2</v>
      </c>
      <c r="M56" s="341"/>
      <c r="N56" s="342"/>
      <c r="O56" s="343"/>
      <c r="P56" s="344"/>
      <c r="Q56" s="346">
        <f>Q55/N55</f>
        <v>-0.10130865089477542</v>
      </c>
      <c r="R56" s="341"/>
      <c r="S56" s="342"/>
      <c r="T56" s="343"/>
      <c r="U56" s="344"/>
      <c r="V56" s="346">
        <f>V55/S55</f>
        <v>-0.11254136589865252</v>
      </c>
    </row>
    <row r="57" spans="1:22" x14ac:dyDescent="0.25">
      <c r="A57" s="108">
        <f t="shared" si="8"/>
        <v>51</v>
      </c>
      <c r="B57" s="94" t="s">
        <v>11</v>
      </c>
      <c r="C57" s="50"/>
      <c r="D57" s="33">
        <f>D55*0.13</f>
        <v>44.983947485486013</v>
      </c>
      <c r="E57" s="76"/>
      <c r="F57" s="59">
        <f>F55*0.13</f>
        <v>42.459524285486019</v>
      </c>
      <c r="G57" s="94"/>
      <c r="H57" s="50"/>
      <c r="I57" s="33">
        <f>I55*0.13</f>
        <v>44.983947485486013</v>
      </c>
      <c r="J57" s="76"/>
      <c r="K57" s="59">
        <f>K55*0.13</f>
        <v>42.459524285486019</v>
      </c>
      <c r="L57" s="94"/>
      <c r="M57" s="50"/>
      <c r="N57" s="33">
        <f>N55*0.13</f>
        <v>47.245947485486013</v>
      </c>
      <c r="O57" s="76"/>
      <c r="P57" s="59">
        <f>P55*0.13</f>
        <v>42.459524285486019</v>
      </c>
      <c r="Q57" s="94"/>
      <c r="R57" s="50"/>
      <c r="S57" s="33">
        <f>S55*0.13</f>
        <v>47.843947485486012</v>
      </c>
      <c r="T57" s="76"/>
      <c r="U57" s="59">
        <f>U55*0.13</f>
        <v>42.459524285486019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391.01431275845533</v>
      </c>
      <c r="E58" s="141"/>
      <c r="F58" s="142">
        <f>SUM(F55:F57)</f>
        <v>369.07124955845535</v>
      </c>
      <c r="G58" s="143">
        <f>F58-D58</f>
        <v>-21.943063199999983</v>
      </c>
      <c r="H58" s="139"/>
      <c r="I58" s="140">
        <f>SUM(I55:I57)</f>
        <v>391.01431275845533</v>
      </c>
      <c r="J58" s="141"/>
      <c r="K58" s="142">
        <f>SUM(K55:K57)</f>
        <v>369.07124955845535</v>
      </c>
      <c r="L58" s="143">
        <f>K58-I58</f>
        <v>-21.943063199999983</v>
      </c>
      <c r="M58" s="139"/>
      <c r="N58" s="140">
        <f>SUM(N55:N57)</f>
        <v>410.67631275845531</v>
      </c>
      <c r="O58" s="141"/>
      <c r="P58" s="142">
        <f>SUM(P55:P57)</f>
        <v>369.07124955845535</v>
      </c>
      <c r="Q58" s="143">
        <f>P58-N58</f>
        <v>-41.605063199999961</v>
      </c>
      <c r="R58" s="139"/>
      <c r="S58" s="140">
        <f>SUM(S55:S57)</f>
        <v>415.87431275845535</v>
      </c>
      <c r="T58" s="141"/>
      <c r="U58" s="142">
        <f>SUM(U55:U57)</f>
        <v>369.07124955845535</v>
      </c>
      <c r="V58" s="143">
        <f>U58-S58</f>
        <v>-46.803063199999997</v>
      </c>
    </row>
    <row r="59" spans="1:22" ht="15.75" thickBot="1" x14ac:dyDescent="0.3">
      <c r="A59" s="144">
        <f>A58+1</f>
        <v>53</v>
      </c>
      <c r="B59" s="145" t="s">
        <v>88</v>
      </c>
      <c r="C59" s="146"/>
      <c r="D59" s="147"/>
      <c r="E59" s="148"/>
      <c r="F59" s="149"/>
      <c r="G59" s="150">
        <f>G58/D58</f>
        <v>-5.6118312000397443E-2</v>
      </c>
      <c r="H59" s="146"/>
      <c r="I59" s="147"/>
      <c r="J59" s="148"/>
      <c r="K59" s="149"/>
      <c r="L59" s="150">
        <f>L58/I58</f>
        <v>-5.6118312000397443E-2</v>
      </c>
      <c r="M59" s="146"/>
      <c r="N59" s="147"/>
      <c r="O59" s="148"/>
      <c r="P59" s="149"/>
      <c r="Q59" s="150">
        <f>Q58/N58</f>
        <v>-0.10130865089477543</v>
      </c>
      <c r="R59" s="146"/>
      <c r="S59" s="147"/>
      <c r="T59" s="148"/>
      <c r="U59" s="149"/>
      <c r="V59" s="150">
        <f>V58/S58</f>
        <v>-0.11254136589865256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SUM(D18:D19)+D22+D31+D24</f>
        <v>49.739999999999995</v>
      </c>
      <c r="E62" s="66"/>
      <c r="F62" s="2">
        <f>SUM(F18:F19)+F22+F31+F24</f>
        <v>47.930000000000007</v>
      </c>
      <c r="G62" s="36">
        <f>F62-D62</f>
        <v>-1.8099999999999881</v>
      </c>
      <c r="H62" s="49"/>
      <c r="I62" s="32">
        <f>SUM(I18:I19)+I22+I31+I24</f>
        <v>49.739999999999995</v>
      </c>
      <c r="J62" s="66"/>
      <c r="K62" s="2">
        <f>SUM(K18:K19)+K22+K31+K24</f>
        <v>47.930000000000007</v>
      </c>
      <c r="L62" s="36">
        <f>K62-I62</f>
        <v>-1.8099999999999881</v>
      </c>
      <c r="M62" s="49"/>
      <c r="N62" s="32">
        <f>SUM(N18:N19)+N22+N31+N24</f>
        <v>49.739999999999995</v>
      </c>
      <c r="O62" s="66"/>
      <c r="P62" s="2">
        <f>SUM(P18:P19)+P22+P31+P24</f>
        <v>47.930000000000007</v>
      </c>
      <c r="Q62" s="36">
        <f>P62-N62</f>
        <v>-1.8099999999999881</v>
      </c>
      <c r="R62" s="49"/>
      <c r="S62" s="32">
        <f>SUM(S18:S19)+S22+S31+S24</f>
        <v>49.739999999999995</v>
      </c>
      <c r="T62" s="66"/>
      <c r="U62" s="2">
        <f>SUM(U18:U19)+U22+U31+U24</f>
        <v>47.930000000000007</v>
      </c>
      <c r="V62" s="36">
        <f>U62-S62</f>
        <v>-1.8099999999999881</v>
      </c>
    </row>
    <row r="63" spans="1:22" x14ac:dyDescent="0.25">
      <c r="A63" s="124">
        <f t="shared" ref="A63:A65" si="9">A62+1</f>
        <v>56</v>
      </c>
      <c r="B63" s="125" t="s">
        <v>88</v>
      </c>
      <c r="C63" s="126"/>
      <c r="D63" s="127"/>
      <c r="E63" s="128"/>
      <c r="F63" s="53"/>
      <c r="G63" s="129">
        <f>G62/SUM(D62:D65)</f>
        <v>-2.7033534708913714E-2</v>
      </c>
      <c r="H63" s="126"/>
      <c r="I63" s="127"/>
      <c r="J63" s="128"/>
      <c r="K63" s="53"/>
      <c r="L63" s="129">
        <f>L62/SUM(I62:I65)</f>
        <v>-2.7033534708913714E-2</v>
      </c>
      <c r="M63" s="126"/>
      <c r="N63" s="127"/>
      <c r="O63" s="128"/>
      <c r="P63" s="53"/>
      <c r="Q63" s="129">
        <f>Q62/SUM(N62:N65)</f>
        <v>-2.6714337812349821E-2</v>
      </c>
      <c r="R63" s="126"/>
      <c r="S63" s="127"/>
      <c r="T63" s="128"/>
      <c r="U63" s="53"/>
      <c r="V63" s="129">
        <f>V62/SUM(S62:S65)</f>
        <v>-2.1714646411510097E-2</v>
      </c>
    </row>
    <row r="64" spans="1:22" x14ac:dyDescent="0.25">
      <c r="A64" s="99">
        <f t="shared" si="9"/>
        <v>57</v>
      </c>
      <c r="B64" s="48" t="s">
        <v>91</v>
      </c>
      <c r="C64" s="49"/>
      <c r="D64" s="32">
        <f>D20+D23+SUM(D25:D30)+D21</f>
        <v>17.213878561917404</v>
      </c>
      <c r="E64" s="66"/>
      <c r="F64" s="2">
        <f>F20+F23+SUM(F25:F30)+F21</f>
        <v>11.213878561917404</v>
      </c>
      <c r="G64" s="36">
        <f>F64-D64</f>
        <v>-6</v>
      </c>
      <c r="H64" s="49"/>
      <c r="I64" s="32">
        <f>I20+I23+SUM(I25:I30)+I21</f>
        <v>17.213878561917404</v>
      </c>
      <c r="J64" s="66"/>
      <c r="K64" s="2">
        <f>K20+K23+SUM(K25:K30)+K21</f>
        <v>11.213878561917404</v>
      </c>
      <c r="L64" s="36">
        <f>K64-I64</f>
        <v>-6</v>
      </c>
      <c r="M64" s="49"/>
      <c r="N64" s="32">
        <f>N20+N23+SUM(N25:N30)+N21</f>
        <v>18.013878561917405</v>
      </c>
      <c r="O64" s="66"/>
      <c r="P64" s="2">
        <f>P20+P23+SUM(P25:P30)+P21</f>
        <v>11.213878561917404</v>
      </c>
      <c r="Q64" s="36">
        <f>P64-N64</f>
        <v>-6.8000000000000007</v>
      </c>
      <c r="R64" s="49"/>
      <c r="S64" s="32">
        <f>S20+S23+SUM(S25:S30)+S21</f>
        <v>33.613878561917403</v>
      </c>
      <c r="T64" s="66"/>
      <c r="U64" s="2">
        <f>U20+U23+SUM(U25:U30)+U21</f>
        <v>11.213878561917404</v>
      </c>
      <c r="V64" s="36">
        <f>U64-S64</f>
        <v>-22.4</v>
      </c>
    </row>
    <row r="65" spans="1:22" ht="15.75" thickBot="1" x14ac:dyDescent="0.3">
      <c r="A65" s="130">
        <f t="shared" si="9"/>
        <v>58</v>
      </c>
      <c r="B65" s="131" t="s">
        <v>88</v>
      </c>
      <c r="C65" s="132"/>
      <c r="D65" s="133"/>
      <c r="E65" s="134"/>
      <c r="F65" s="135"/>
      <c r="G65" s="136">
        <f>G64/SUM(D62:D65)</f>
        <v>-8.9613927211869254E-2</v>
      </c>
      <c r="H65" s="132"/>
      <c r="I65" s="133"/>
      <c r="J65" s="134"/>
      <c r="K65" s="135"/>
      <c r="L65" s="136">
        <f>L64/SUM(I62:I65)</f>
        <v>-8.9613927211869254E-2</v>
      </c>
      <c r="M65" s="132"/>
      <c r="N65" s="133"/>
      <c r="O65" s="134"/>
      <c r="P65" s="135"/>
      <c r="Q65" s="136">
        <f>Q64/SUM(N62:N65)</f>
        <v>-0.10036325807954696</v>
      </c>
      <c r="R65" s="132"/>
      <c r="S65" s="133"/>
      <c r="T65" s="134"/>
      <c r="U65" s="135"/>
      <c r="V65" s="136">
        <f>V64/SUM(S62:S65)</f>
        <v>-0.26873374564520958</v>
      </c>
    </row>
    <row r="66" spans="1:22" ht="15.75" thickBot="1" x14ac:dyDescent="0.3"/>
    <row r="67" spans="1:22" x14ac:dyDescent="0.25">
      <c r="A67" s="333" t="s">
        <v>82</v>
      </c>
      <c r="B67" s="335" t="s">
        <v>0</v>
      </c>
      <c r="C67" s="331" t="s">
        <v>160</v>
      </c>
      <c r="D67" s="332"/>
      <c r="E67" s="329" t="s">
        <v>159</v>
      </c>
      <c r="F67" s="329"/>
      <c r="G67" s="330"/>
      <c r="H67" s="331" t="s">
        <v>161</v>
      </c>
      <c r="I67" s="332"/>
      <c r="J67" s="329" t="s">
        <v>159</v>
      </c>
      <c r="K67" s="329"/>
      <c r="L67" s="330"/>
      <c r="M67" s="331" t="s">
        <v>162</v>
      </c>
      <c r="N67" s="332"/>
      <c r="O67" s="329" t="s">
        <v>159</v>
      </c>
      <c r="P67" s="329"/>
      <c r="Q67" s="330"/>
      <c r="R67" s="331" t="s">
        <v>163</v>
      </c>
      <c r="S67" s="332"/>
      <c r="T67" s="329" t="s">
        <v>159</v>
      </c>
      <c r="U67" s="329"/>
      <c r="V67" s="330"/>
    </row>
    <row r="68" spans="1:22" x14ac:dyDescent="0.25">
      <c r="A68" s="334"/>
      <c r="B68" s="336"/>
      <c r="C68" s="117" t="s">
        <v>2</v>
      </c>
      <c r="D68" s="118" t="s">
        <v>3</v>
      </c>
      <c r="E68" s="119" t="s">
        <v>2</v>
      </c>
      <c r="F68" s="120" t="s">
        <v>3</v>
      </c>
      <c r="G68" s="246" t="s">
        <v>78</v>
      </c>
      <c r="H68" s="117" t="s">
        <v>2</v>
      </c>
      <c r="I68" s="118" t="s">
        <v>3</v>
      </c>
      <c r="J68" s="119" t="s">
        <v>2</v>
      </c>
      <c r="K68" s="120" t="s">
        <v>3</v>
      </c>
      <c r="L68" s="246" t="s">
        <v>78</v>
      </c>
      <c r="M68" s="117" t="s">
        <v>2</v>
      </c>
      <c r="N68" s="118" t="s">
        <v>3</v>
      </c>
      <c r="O68" s="119" t="s">
        <v>2</v>
      </c>
      <c r="P68" s="120" t="s">
        <v>3</v>
      </c>
      <c r="Q68" s="246" t="s">
        <v>78</v>
      </c>
      <c r="R68" s="117" t="s">
        <v>2</v>
      </c>
      <c r="S68" s="118" t="s">
        <v>3</v>
      </c>
      <c r="T68" s="119" t="s">
        <v>2</v>
      </c>
      <c r="U68" s="120" t="s">
        <v>3</v>
      </c>
      <c r="V68" s="246" t="s">
        <v>78</v>
      </c>
    </row>
    <row r="69" spans="1:22" x14ac:dyDescent="0.25">
      <c r="A69" s="99">
        <v>1</v>
      </c>
      <c r="B69" s="48" t="s">
        <v>69</v>
      </c>
      <c r="C69" s="49"/>
      <c r="D69" s="296">
        <v>1000</v>
      </c>
      <c r="E69" s="297"/>
      <c r="F69" s="44">
        <f>D69</f>
        <v>1000</v>
      </c>
      <c r="G69" s="298"/>
      <c r="H69" s="299"/>
      <c r="I69" s="43">
        <f>D69</f>
        <v>1000</v>
      </c>
      <c r="J69" s="297"/>
      <c r="K69" s="44">
        <f>I69</f>
        <v>1000</v>
      </c>
      <c r="L69" s="298"/>
      <c r="M69" s="299"/>
      <c r="N69" s="43">
        <f>D69</f>
        <v>1000</v>
      </c>
      <c r="O69" s="297"/>
      <c r="P69" s="44">
        <f>N69</f>
        <v>1000</v>
      </c>
      <c r="Q69" s="298"/>
      <c r="R69" s="299"/>
      <c r="S69" s="43">
        <f>D69</f>
        <v>1000</v>
      </c>
      <c r="T69" s="297"/>
      <c r="U69" s="44">
        <f>S69</f>
        <v>1000</v>
      </c>
      <c r="V69" s="48"/>
    </row>
    <row r="70" spans="1:22" x14ac:dyDescent="0.25">
      <c r="A70" s="99">
        <f>A69+1</f>
        <v>2</v>
      </c>
      <c r="B70" s="48" t="s">
        <v>70</v>
      </c>
      <c r="C70" s="49"/>
      <c r="D70" s="43">
        <v>0</v>
      </c>
      <c r="E70" s="297"/>
      <c r="F70" s="44">
        <f>D70</f>
        <v>0</v>
      </c>
      <c r="G70" s="298"/>
      <c r="H70" s="299"/>
      <c r="I70" s="43">
        <v>0</v>
      </c>
      <c r="J70" s="297"/>
      <c r="K70" s="44">
        <f>I70</f>
        <v>0</v>
      </c>
      <c r="L70" s="298"/>
      <c r="M70" s="299"/>
      <c r="N70" s="43">
        <v>0</v>
      </c>
      <c r="O70" s="297"/>
      <c r="P70" s="44">
        <f>N70</f>
        <v>0</v>
      </c>
      <c r="Q70" s="298"/>
      <c r="R70" s="299"/>
      <c r="S70" s="43">
        <v>0</v>
      </c>
      <c r="T70" s="297"/>
      <c r="U70" s="44">
        <f>S70</f>
        <v>0</v>
      </c>
      <c r="V70" s="48"/>
    </row>
    <row r="71" spans="1:22" x14ac:dyDescent="0.25">
      <c r="A71" s="99">
        <f t="shared" ref="A71:A111" si="10">A70+1</f>
        <v>3</v>
      </c>
      <c r="B71" s="48" t="s">
        <v>19</v>
      </c>
      <c r="C71" s="49"/>
      <c r="D71" s="30">
        <f>CKH_LOSS</f>
        <v>1.0431999999999999</v>
      </c>
      <c r="E71" s="66"/>
      <c r="F71" s="1">
        <f>EPI_LOSS</f>
        <v>1.0431999999999999</v>
      </c>
      <c r="G71" s="48"/>
      <c r="H71" s="49"/>
      <c r="I71" s="30">
        <f>SMP_LOSS</f>
        <v>1.0431999999999999</v>
      </c>
      <c r="J71" s="66"/>
      <c r="K71" s="1">
        <f>EPI_LOSS</f>
        <v>1.0431999999999999</v>
      </c>
      <c r="L71" s="48"/>
      <c r="M71" s="49"/>
      <c r="N71" s="30">
        <f>DUT_LOSS</f>
        <v>1.0431999999999999</v>
      </c>
      <c r="O71" s="66"/>
      <c r="P71" s="1">
        <f>EPI_LOSS</f>
        <v>1.0431999999999999</v>
      </c>
      <c r="Q71" s="48"/>
      <c r="R71" s="49"/>
      <c r="S71" s="42">
        <f>NEW_LOSS</f>
        <v>1.0431999999999999</v>
      </c>
      <c r="T71" s="66"/>
      <c r="U71" s="1">
        <f>EPI_LOSS</f>
        <v>1.0431999999999999</v>
      </c>
      <c r="V71" s="48"/>
    </row>
    <row r="72" spans="1:22" x14ac:dyDescent="0.25">
      <c r="A72" s="99">
        <f t="shared" si="10"/>
        <v>4</v>
      </c>
      <c r="B72" s="48" t="s">
        <v>71</v>
      </c>
      <c r="C72" s="49"/>
      <c r="D72" s="43">
        <f>D69*D71</f>
        <v>1043.1999999999998</v>
      </c>
      <c r="E72" s="297"/>
      <c r="F72" s="44">
        <f>F69*F71</f>
        <v>1043.1999999999998</v>
      </c>
      <c r="G72" s="298"/>
      <c r="H72" s="299"/>
      <c r="I72" s="43">
        <f>I69*I71</f>
        <v>1043.1999999999998</v>
      </c>
      <c r="J72" s="297"/>
      <c r="K72" s="44">
        <f>K69*K71</f>
        <v>1043.1999999999998</v>
      </c>
      <c r="L72" s="298"/>
      <c r="M72" s="299"/>
      <c r="N72" s="43">
        <f>N69*N71</f>
        <v>1043.1999999999998</v>
      </c>
      <c r="O72" s="297"/>
      <c r="P72" s="44">
        <f>P69*P71</f>
        <v>1043.1999999999998</v>
      </c>
      <c r="Q72" s="298"/>
      <c r="R72" s="299"/>
      <c r="S72" s="43">
        <f>S69*S71</f>
        <v>1043.1999999999998</v>
      </c>
      <c r="T72" s="297"/>
      <c r="U72" s="44">
        <f>U69*U71</f>
        <v>1043.1999999999998</v>
      </c>
      <c r="V72" s="298"/>
    </row>
    <row r="73" spans="1:22" x14ac:dyDescent="0.25">
      <c r="A73" s="100">
        <f t="shared" si="10"/>
        <v>5</v>
      </c>
      <c r="B73" s="46" t="s">
        <v>24</v>
      </c>
      <c r="C73" s="45"/>
      <c r="D73" s="300"/>
      <c r="E73" s="301"/>
      <c r="F73" s="302"/>
      <c r="G73" s="303"/>
      <c r="H73" s="304"/>
      <c r="I73" s="300"/>
      <c r="J73" s="301"/>
      <c r="K73" s="302"/>
      <c r="L73" s="303"/>
      <c r="M73" s="304"/>
      <c r="N73" s="300"/>
      <c r="O73" s="301"/>
      <c r="P73" s="302"/>
      <c r="Q73" s="303"/>
      <c r="R73" s="304"/>
      <c r="S73" s="300"/>
      <c r="T73" s="301"/>
      <c r="U73" s="302"/>
      <c r="V73" s="303"/>
    </row>
    <row r="74" spans="1:22" x14ac:dyDescent="0.25">
      <c r="A74" s="99">
        <f t="shared" si="10"/>
        <v>6</v>
      </c>
      <c r="B74" s="48" t="s">
        <v>20</v>
      </c>
      <c r="C74" s="47">
        <f>'General Input'!$B$11</f>
        <v>8.6999999999999994E-2</v>
      </c>
      <c r="D74" s="32">
        <f>D69*C74*TOU_OFF</f>
        <v>56.532623169107858</v>
      </c>
      <c r="E74" s="68">
        <f>'General Input'!$B$11</f>
        <v>8.6999999999999994E-2</v>
      </c>
      <c r="F74" s="2">
        <f>F69*E74*TOU_OFF</f>
        <v>56.532623169107858</v>
      </c>
      <c r="G74" s="48"/>
      <c r="H74" s="47">
        <f>'General Input'!$B$11</f>
        <v>8.6999999999999994E-2</v>
      </c>
      <c r="I74" s="32">
        <f>I69*H74*TOU_OFF</f>
        <v>56.532623169107858</v>
      </c>
      <c r="J74" s="68">
        <f>'General Input'!$B$11</f>
        <v>8.6999999999999994E-2</v>
      </c>
      <c r="K74" s="2">
        <f>K69*J74*TOU_OFF</f>
        <v>56.532623169107858</v>
      </c>
      <c r="L74" s="48"/>
      <c r="M74" s="47">
        <f>'General Input'!$B$11</f>
        <v>8.6999999999999994E-2</v>
      </c>
      <c r="N74" s="32">
        <f>N69*M74*TOU_OFF</f>
        <v>56.532623169107858</v>
      </c>
      <c r="O74" s="68">
        <f>'General Input'!$B$11</f>
        <v>8.6999999999999994E-2</v>
      </c>
      <c r="P74" s="2">
        <f>P69*O74*TOU_OFF</f>
        <v>56.532623169107858</v>
      </c>
      <c r="Q74" s="48"/>
      <c r="R74" s="47">
        <f>'General Input'!$B$11</f>
        <v>8.6999999999999994E-2</v>
      </c>
      <c r="S74" s="32">
        <f>S69*R74*TOU_OFF</f>
        <v>56.532623169107858</v>
      </c>
      <c r="T74" s="68">
        <f>'General Input'!$B$11</f>
        <v>8.6999999999999994E-2</v>
      </c>
      <c r="U74" s="2">
        <f>U69*T74*TOU_OFF</f>
        <v>56.532623169107858</v>
      </c>
      <c r="V74" s="48"/>
    </row>
    <row r="75" spans="1:22" x14ac:dyDescent="0.25">
      <c r="A75" s="99">
        <f t="shared" si="10"/>
        <v>7</v>
      </c>
      <c r="B75" s="48" t="s">
        <v>21</v>
      </c>
      <c r="C75" s="47">
        <f>'General Input'!$B$12</f>
        <v>0.13200000000000001</v>
      </c>
      <c r="D75" s="32">
        <f>D69*C75*TOU_MID</f>
        <v>22.498002663115848</v>
      </c>
      <c r="E75" s="68">
        <f>'General Input'!$B$12</f>
        <v>0.13200000000000001</v>
      </c>
      <c r="F75" s="2">
        <f>F69*E75*TOU_MID</f>
        <v>22.498002663115848</v>
      </c>
      <c r="G75" s="48"/>
      <c r="H75" s="47">
        <f>'General Input'!$B$12</f>
        <v>0.13200000000000001</v>
      </c>
      <c r="I75" s="32">
        <f>I69*H75*TOU_MID</f>
        <v>22.498002663115848</v>
      </c>
      <c r="J75" s="68">
        <f>'General Input'!$B$12</f>
        <v>0.13200000000000001</v>
      </c>
      <c r="K75" s="2">
        <f>K69*J75*TOU_MID</f>
        <v>22.498002663115848</v>
      </c>
      <c r="L75" s="48"/>
      <c r="M75" s="47">
        <f>'General Input'!$B$12</f>
        <v>0.13200000000000001</v>
      </c>
      <c r="N75" s="32">
        <f>N69*M75*TOU_MID</f>
        <v>22.498002663115848</v>
      </c>
      <c r="O75" s="68">
        <f>'General Input'!$B$12</f>
        <v>0.13200000000000001</v>
      </c>
      <c r="P75" s="2">
        <f>P69*O75*TOU_MID</f>
        <v>22.498002663115848</v>
      </c>
      <c r="Q75" s="48"/>
      <c r="R75" s="47">
        <f>'General Input'!$B$12</f>
        <v>0.13200000000000001</v>
      </c>
      <c r="S75" s="32">
        <f>S69*R75*TOU_MID</f>
        <v>22.498002663115848</v>
      </c>
      <c r="T75" s="68">
        <f>'General Input'!$B$12</f>
        <v>0.13200000000000001</v>
      </c>
      <c r="U75" s="2">
        <f>U69*T75*TOU_MID</f>
        <v>22.498002663115848</v>
      </c>
      <c r="V75" s="48"/>
    </row>
    <row r="76" spans="1:22" x14ac:dyDescent="0.25">
      <c r="A76" s="101">
        <f t="shared" si="10"/>
        <v>8</v>
      </c>
      <c r="B76" s="85" t="s">
        <v>22</v>
      </c>
      <c r="C76" s="84">
        <f>'General Input'!$B$13</f>
        <v>0.18</v>
      </c>
      <c r="D76" s="39">
        <f>D69*C76*TOU_ON</f>
        <v>32.35685752330226</v>
      </c>
      <c r="E76" s="69">
        <f>'General Input'!$B$13</f>
        <v>0.18</v>
      </c>
      <c r="F76" s="40">
        <f>F69*E76*TOU_ON</f>
        <v>32.35685752330226</v>
      </c>
      <c r="G76" s="85"/>
      <c r="H76" s="84">
        <f>'General Input'!$B$13</f>
        <v>0.18</v>
      </c>
      <c r="I76" s="39">
        <f>I69*H76*TOU_ON</f>
        <v>32.35685752330226</v>
      </c>
      <c r="J76" s="69">
        <f>'General Input'!$B$13</f>
        <v>0.18</v>
      </c>
      <c r="K76" s="40">
        <f>K69*J76*TOU_ON</f>
        <v>32.35685752330226</v>
      </c>
      <c r="L76" s="85"/>
      <c r="M76" s="84">
        <f>'General Input'!$B$13</f>
        <v>0.18</v>
      </c>
      <c r="N76" s="39">
        <f>N69*M76*TOU_ON</f>
        <v>32.35685752330226</v>
      </c>
      <c r="O76" s="69">
        <f>'General Input'!$B$13</f>
        <v>0.18</v>
      </c>
      <c r="P76" s="40">
        <f>P69*O76*TOU_ON</f>
        <v>32.35685752330226</v>
      </c>
      <c r="Q76" s="85"/>
      <c r="R76" s="84">
        <f>'General Input'!$B$13</f>
        <v>0.18</v>
      </c>
      <c r="S76" s="39">
        <f>S69*R76*TOU_ON</f>
        <v>32.35685752330226</v>
      </c>
      <c r="T76" s="69">
        <f>'General Input'!$B$13</f>
        <v>0.18</v>
      </c>
      <c r="U76" s="40">
        <f>U69*T76*TOU_ON</f>
        <v>32.35685752330226</v>
      </c>
      <c r="V76" s="85"/>
    </row>
    <row r="77" spans="1:22" x14ac:dyDescent="0.25">
      <c r="A77" s="102">
        <f t="shared" si="10"/>
        <v>9</v>
      </c>
      <c r="B77" s="103" t="s">
        <v>23</v>
      </c>
      <c r="C77" s="86"/>
      <c r="D77" s="56">
        <f>SUM(D74:D76)</f>
        <v>111.38748335552597</v>
      </c>
      <c r="E77" s="70"/>
      <c r="F77" s="55">
        <f>SUM(F74:F76)</f>
        <v>111.38748335552597</v>
      </c>
      <c r="G77" s="87">
        <f>D77-F77</f>
        <v>0</v>
      </c>
      <c r="H77" s="86"/>
      <c r="I77" s="56">
        <f>SUM(I74:I76)</f>
        <v>111.38748335552597</v>
      </c>
      <c r="J77" s="70"/>
      <c r="K77" s="55">
        <f>SUM(K74:K76)</f>
        <v>111.38748335552597</v>
      </c>
      <c r="L77" s="87">
        <f>I77-K77</f>
        <v>0</v>
      </c>
      <c r="M77" s="86"/>
      <c r="N77" s="56">
        <f>SUM(N74:N76)</f>
        <v>111.38748335552597</v>
      </c>
      <c r="O77" s="70"/>
      <c r="P77" s="55">
        <f>SUM(P74:P76)</f>
        <v>111.38748335552597</v>
      </c>
      <c r="Q77" s="87">
        <f>N77-P77</f>
        <v>0</v>
      </c>
      <c r="R77" s="86"/>
      <c r="S77" s="56">
        <f>SUM(S74:S76)</f>
        <v>111.38748335552597</v>
      </c>
      <c r="T77" s="70"/>
      <c r="U77" s="55">
        <f>SUM(U74:U76)</f>
        <v>111.38748335552597</v>
      </c>
      <c r="V77" s="87">
        <f>S77-U77</f>
        <v>0</v>
      </c>
    </row>
    <row r="78" spans="1:22" x14ac:dyDescent="0.25">
      <c r="A78" s="104">
        <f t="shared" si="10"/>
        <v>10</v>
      </c>
      <c r="B78" s="105" t="s">
        <v>88</v>
      </c>
      <c r="C78" s="88"/>
      <c r="D78" s="80"/>
      <c r="E78" s="71"/>
      <c r="F78" s="57"/>
      <c r="G78" s="89">
        <f>G77/D77</f>
        <v>0</v>
      </c>
      <c r="H78" s="88"/>
      <c r="I78" s="80"/>
      <c r="J78" s="71"/>
      <c r="K78" s="57"/>
      <c r="L78" s="89">
        <f>L77/I77</f>
        <v>0</v>
      </c>
      <c r="M78" s="88"/>
      <c r="N78" s="80"/>
      <c r="O78" s="71"/>
      <c r="P78" s="57"/>
      <c r="Q78" s="89">
        <f>Q77/N77</f>
        <v>0</v>
      </c>
      <c r="R78" s="88"/>
      <c r="S78" s="80"/>
      <c r="T78" s="71"/>
      <c r="U78" s="57"/>
      <c r="V78" s="89">
        <f>V77/S77</f>
        <v>0</v>
      </c>
    </row>
    <row r="79" spans="1:22" x14ac:dyDescent="0.25">
      <c r="A79" s="106">
        <f t="shared" si="10"/>
        <v>11</v>
      </c>
      <c r="B79" s="91" t="s">
        <v>25</v>
      </c>
      <c r="C79" s="90"/>
      <c r="D79" s="81"/>
      <c r="E79" s="72"/>
      <c r="F79" s="54"/>
      <c r="G79" s="91"/>
      <c r="H79" s="90"/>
      <c r="I79" s="81"/>
      <c r="J79" s="72"/>
      <c r="K79" s="54"/>
      <c r="L79" s="91"/>
      <c r="M79" s="90"/>
      <c r="N79" s="81"/>
      <c r="O79" s="72"/>
      <c r="P79" s="54"/>
      <c r="Q79" s="91"/>
      <c r="R79" s="90"/>
      <c r="S79" s="81"/>
      <c r="T79" s="72"/>
      <c r="U79" s="54"/>
      <c r="V79" s="91"/>
    </row>
    <row r="80" spans="1:22" x14ac:dyDescent="0.25">
      <c r="A80" s="99">
        <f t="shared" si="10"/>
        <v>12</v>
      </c>
      <c r="B80" s="48" t="s">
        <v>5</v>
      </c>
      <c r="C80" s="35">
        <f>Rates!$C$3</f>
        <v>30</v>
      </c>
      <c r="D80" s="32">
        <f>C80</f>
        <v>30</v>
      </c>
      <c r="E80" s="73">
        <f>Rates!$K$3</f>
        <v>30.53</v>
      </c>
      <c r="F80" s="2">
        <f>E80</f>
        <v>30.53</v>
      </c>
      <c r="G80" s="48"/>
      <c r="H80" s="35">
        <f>Rates!$C$3</f>
        <v>30</v>
      </c>
      <c r="I80" s="32">
        <f>H80</f>
        <v>30</v>
      </c>
      <c r="J80" s="73">
        <f>Rates!$K$3</f>
        <v>30.53</v>
      </c>
      <c r="K80" s="2">
        <f>J80</f>
        <v>30.53</v>
      </c>
      <c r="L80" s="48"/>
      <c r="M80" s="35">
        <f>Rates!$C$3</f>
        <v>30</v>
      </c>
      <c r="N80" s="32">
        <f>M80</f>
        <v>30</v>
      </c>
      <c r="O80" s="73">
        <f>Rates!$K$3</f>
        <v>30.53</v>
      </c>
      <c r="P80" s="2">
        <f>O80</f>
        <v>30.53</v>
      </c>
      <c r="Q80" s="48"/>
      <c r="R80" s="35">
        <f>Rates!$C$3</f>
        <v>30</v>
      </c>
      <c r="S80" s="32">
        <f>R80</f>
        <v>30</v>
      </c>
      <c r="T80" s="73">
        <f>Rates!$K$3</f>
        <v>30.53</v>
      </c>
      <c r="U80" s="2">
        <f>T80</f>
        <v>30.53</v>
      </c>
      <c r="V80" s="48"/>
    </row>
    <row r="81" spans="1:22" x14ac:dyDescent="0.25">
      <c r="A81" s="99">
        <f t="shared" si="10"/>
        <v>13</v>
      </c>
      <c r="B81" s="48" t="s">
        <v>140</v>
      </c>
      <c r="C81" s="35">
        <f>Rates!$C$4</f>
        <v>2.94</v>
      </c>
      <c r="D81" s="32">
        <f t="shared" ref="D81:D82" si="11">C81</f>
        <v>2.94</v>
      </c>
      <c r="E81" s="73">
        <f>Rates!$K$4</f>
        <v>0</v>
      </c>
      <c r="F81" s="2">
        <f t="shared" ref="F81:F82" si="12">E81</f>
        <v>0</v>
      </c>
      <c r="G81" s="48"/>
      <c r="H81" s="35">
        <f>Rates!$C$4</f>
        <v>2.94</v>
      </c>
      <c r="I81" s="32">
        <f t="shared" ref="I81:I82" si="13">H81</f>
        <v>2.94</v>
      </c>
      <c r="J81" s="73">
        <f>Rates!$K$4</f>
        <v>0</v>
      </c>
      <c r="K81" s="2">
        <f t="shared" ref="K81:K82" si="14">J81</f>
        <v>0</v>
      </c>
      <c r="L81" s="48"/>
      <c r="M81" s="35">
        <f>Rates!$C$4</f>
        <v>2.94</v>
      </c>
      <c r="N81" s="32">
        <f t="shared" ref="N81:N82" si="15">M81</f>
        <v>2.94</v>
      </c>
      <c r="O81" s="73">
        <f>Rates!$K$4</f>
        <v>0</v>
      </c>
      <c r="P81" s="2">
        <f t="shared" ref="P81:P82" si="16">O81</f>
        <v>0</v>
      </c>
      <c r="Q81" s="48"/>
      <c r="R81" s="35">
        <f>Rates!$C$4</f>
        <v>2.94</v>
      </c>
      <c r="S81" s="32">
        <f t="shared" ref="S81:S82" si="17">R81</f>
        <v>2.94</v>
      </c>
      <c r="T81" s="73">
        <f>Rates!$K$4</f>
        <v>0</v>
      </c>
      <c r="U81" s="2">
        <f t="shared" ref="U81:U82" si="18">T81</f>
        <v>0</v>
      </c>
      <c r="V81" s="48"/>
    </row>
    <row r="82" spans="1:22" x14ac:dyDescent="0.25">
      <c r="A82" s="99">
        <f t="shared" si="10"/>
        <v>14</v>
      </c>
      <c r="B82" s="48" t="s">
        <v>73</v>
      </c>
      <c r="C82" s="35">
        <f>Rates!$C$5</f>
        <v>0.79</v>
      </c>
      <c r="D82" s="32">
        <f t="shared" si="11"/>
        <v>0.79</v>
      </c>
      <c r="E82" s="73">
        <f>Rates!$K$5</f>
        <v>0.79</v>
      </c>
      <c r="F82" s="2">
        <f t="shared" si="12"/>
        <v>0.79</v>
      </c>
      <c r="G82" s="48"/>
      <c r="H82" s="35">
        <f>Rates!$C$5</f>
        <v>0.79</v>
      </c>
      <c r="I82" s="32">
        <f t="shared" si="13"/>
        <v>0.79</v>
      </c>
      <c r="J82" s="73">
        <f>Rates!$K$5</f>
        <v>0.79</v>
      </c>
      <c r="K82" s="2">
        <f t="shared" si="14"/>
        <v>0.79</v>
      </c>
      <c r="L82" s="48"/>
      <c r="M82" s="35">
        <f>Rates!$C$5</f>
        <v>0.79</v>
      </c>
      <c r="N82" s="32">
        <f t="shared" si="15"/>
        <v>0.79</v>
      </c>
      <c r="O82" s="73">
        <f>Rates!$K$5</f>
        <v>0.79</v>
      </c>
      <c r="P82" s="2">
        <f t="shared" si="16"/>
        <v>0.79</v>
      </c>
      <c r="Q82" s="48"/>
      <c r="R82" s="35">
        <f>Rates!$C$5</f>
        <v>0.79</v>
      </c>
      <c r="S82" s="32">
        <f t="shared" si="17"/>
        <v>0.79</v>
      </c>
      <c r="T82" s="73">
        <f>Rates!$K$5</f>
        <v>0.79</v>
      </c>
      <c r="U82" s="2">
        <f t="shared" si="18"/>
        <v>0.79</v>
      </c>
      <c r="V82" s="48"/>
    </row>
    <row r="83" spans="1:22" x14ac:dyDescent="0.25">
      <c r="A83" s="99">
        <f t="shared" si="10"/>
        <v>15</v>
      </c>
      <c r="B83" s="48" t="s">
        <v>4</v>
      </c>
      <c r="C83" s="37">
        <f>D77/D69</f>
        <v>0.11138748335552598</v>
      </c>
      <c r="D83" s="32">
        <f>(D72-D69)*C83</f>
        <v>4.8119392809587023</v>
      </c>
      <c r="E83" s="74">
        <f>F77/F69</f>
        <v>0.11138748335552598</v>
      </c>
      <c r="F83" s="2">
        <f>(F72-F69)*E83</f>
        <v>4.8119392809587023</v>
      </c>
      <c r="G83" s="48"/>
      <c r="H83" s="37">
        <f>I77/I69</f>
        <v>0.11138748335552598</v>
      </c>
      <c r="I83" s="32">
        <f>(I72-I69)*H83</f>
        <v>4.8119392809587023</v>
      </c>
      <c r="J83" s="74">
        <f>K77/K69</f>
        <v>0.11138748335552598</v>
      </c>
      <c r="K83" s="2">
        <f>(K72-K69)*J83</f>
        <v>4.8119392809587023</v>
      </c>
      <c r="L83" s="48"/>
      <c r="M83" s="37">
        <f>N77/N69</f>
        <v>0.11138748335552598</v>
      </c>
      <c r="N83" s="32">
        <f>(N72-N69)*M83</f>
        <v>4.8119392809587023</v>
      </c>
      <c r="O83" s="74">
        <f>P77/P69</f>
        <v>0.11138748335552598</v>
      </c>
      <c r="P83" s="2">
        <f>(P72-P69)*O83</f>
        <v>4.8119392809587023</v>
      </c>
      <c r="Q83" s="48"/>
      <c r="R83" s="37">
        <f>S77/S69</f>
        <v>0.11138748335552598</v>
      </c>
      <c r="S83" s="32">
        <f>(S72-S69)*R83</f>
        <v>4.8119392809587023</v>
      </c>
      <c r="T83" s="74">
        <f>U77/U69</f>
        <v>0.11138748335552598</v>
      </c>
      <c r="U83" s="2">
        <f>(U72-U69)*T83</f>
        <v>4.8119392809587023</v>
      </c>
      <c r="V83" s="48"/>
    </row>
    <row r="84" spans="1:22" x14ac:dyDescent="0.25">
      <c r="A84" s="99">
        <f t="shared" si="10"/>
        <v>16</v>
      </c>
      <c r="B84" s="48" t="s">
        <v>68</v>
      </c>
      <c r="C84" s="37">
        <f>Rates!$C$7</f>
        <v>9.9000000000000008E-3</v>
      </c>
      <c r="D84" s="32">
        <f>C84*D69</f>
        <v>9.9</v>
      </c>
      <c r="E84" s="74">
        <f>Rates!$K$7</f>
        <v>1.01E-2</v>
      </c>
      <c r="F84" s="2">
        <f>E84*F69</f>
        <v>10.1</v>
      </c>
      <c r="G84" s="48"/>
      <c r="H84" s="37">
        <f>Rates!$C$7</f>
        <v>9.9000000000000008E-3</v>
      </c>
      <c r="I84" s="32">
        <f>H84*I69</f>
        <v>9.9</v>
      </c>
      <c r="J84" s="74">
        <f>Rates!$K$7</f>
        <v>1.01E-2</v>
      </c>
      <c r="K84" s="2">
        <f>J84*K69</f>
        <v>10.1</v>
      </c>
      <c r="L84" s="48"/>
      <c r="M84" s="37">
        <f>Rates!$C$7</f>
        <v>9.9000000000000008E-3</v>
      </c>
      <c r="N84" s="32">
        <f>M84*N69</f>
        <v>9.9</v>
      </c>
      <c r="O84" s="74">
        <f>Rates!$K$7</f>
        <v>1.01E-2</v>
      </c>
      <c r="P84" s="2">
        <f>O84*P69</f>
        <v>10.1</v>
      </c>
      <c r="Q84" s="48"/>
      <c r="R84" s="37">
        <f>Rates!$C$7</f>
        <v>9.9000000000000008E-3</v>
      </c>
      <c r="S84" s="32">
        <f>R84*S69</f>
        <v>9.9</v>
      </c>
      <c r="T84" s="74">
        <f>Rates!$K$7</f>
        <v>1.01E-2</v>
      </c>
      <c r="U84" s="2">
        <f>T84*U69</f>
        <v>10.1</v>
      </c>
      <c r="V84" s="48"/>
    </row>
    <row r="85" spans="1:22" x14ac:dyDescent="0.25">
      <c r="A85" s="99">
        <f t="shared" si="10"/>
        <v>17</v>
      </c>
      <c r="B85" s="48" t="s">
        <v>7</v>
      </c>
      <c r="C85" s="37">
        <f>Rates!$C$8</f>
        <v>1.5E-3</v>
      </c>
      <c r="D85" s="32">
        <f>C85*D69</f>
        <v>1.5</v>
      </c>
      <c r="E85" s="74">
        <f>Rates!$K$8</f>
        <v>1.5E-3</v>
      </c>
      <c r="F85" s="2">
        <f>E85*F69</f>
        <v>1.5</v>
      </c>
      <c r="G85" s="48"/>
      <c r="H85" s="37">
        <f>Rates!$C$8</f>
        <v>1.5E-3</v>
      </c>
      <c r="I85" s="32">
        <f>H85*I69</f>
        <v>1.5</v>
      </c>
      <c r="J85" s="74">
        <f>Rates!$K$8</f>
        <v>1.5E-3</v>
      </c>
      <c r="K85" s="2">
        <f>J85*K69</f>
        <v>1.5</v>
      </c>
      <c r="L85" s="48"/>
      <c r="M85" s="37">
        <f>Rates!$C$8</f>
        <v>1.5E-3</v>
      </c>
      <c r="N85" s="32">
        <f>M85*N69</f>
        <v>1.5</v>
      </c>
      <c r="O85" s="74">
        <f>Rates!$K$8</f>
        <v>1.5E-3</v>
      </c>
      <c r="P85" s="2">
        <f>O85*P69</f>
        <v>1.5</v>
      </c>
      <c r="Q85" s="48"/>
      <c r="R85" s="37">
        <f>Rates!$C$8</f>
        <v>1.5E-3</v>
      </c>
      <c r="S85" s="32">
        <f>R85*S69</f>
        <v>1.5</v>
      </c>
      <c r="T85" s="74">
        <f>Rates!$K$8</f>
        <v>1.5E-3</v>
      </c>
      <c r="U85" s="2">
        <f>T85*U69</f>
        <v>1.5</v>
      </c>
      <c r="V85" s="48"/>
    </row>
    <row r="86" spans="1:22" x14ac:dyDescent="0.25">
      <c r="A86" s="99">
        <f t="shared" si="10"/>
        <v>18</v>
      </c>
      <c r="B86" s="48" t="s">
        <v>8</v>
      </c>
      <c r="C86" s="37">
        <f>Rates!$C$9</f>
        <v>6.9999999999999999E-4</v>
      </c>
      <c r="D86" s="32">
        <f>C86*D69</f>
        <v>0.7</v>
      </c>
      <c r="E86" s="74">
        <f>Rates!$K$9</f>
        <v>8.0000000000000004E-4</v>
      </c>
      <c r="F86" s="2">
        <f>E86*F69</f>
        <v>0.8</v>
      </c>
      <c r="G86" s="48"/>
      <c r="H86" s="37">
        <f>Rates!$C$9</f>
        <v>6.9999999999999999E-4</v>
      </c>
      <c r="I86" s="32">
        <f>H86*I69</f>
        <v>0.7</v>
      </c>
      <c r="J86" s="74">
        <f>Rates!$K$9</f>
        <v>8.0000000000000004E-4</v>
      </c>
      <c r="K86" s="2">
        <f>J86*K69</f>
        <v>0.8</v>
      </c>
      <c r="L86" s="48"/>
      <c r="M86" s="37">
        <f>Rates!$C$9</f>
        <v>6.9999999999999999E-4</v>
      </c>
      <c r="N86" s="32">
        <f>M86*N69</f>
        <v>0.7</v>
      </c>
      <c r="O86" s="74">
        <f>Rates!$K$9</f>
        <v>8.0000000000000004E-4</v>
      </c>
      <c r="P86" s="2">
        <f>O86*P69</f>
        <v>0.8</v>
      </c>
      <c r="Q86" s="48"/>
      <c r="R86" s="37">
        <f>Rates!$C$9</f>
        <v>6.9999999999999999E-4</v>
      </c>
      <c r="S86" s="32">
        <f>R86*S69</f>
        <v>0.7</v>
      </c>
      <c r="T86" s="74">
        <f>Rates!$K$9</f>
        <v>8.0000000000000004E-4</v>
      </c>
      <c r="U86" s="2">
        <f>T86*U69</f>
        <v>0.8</v>
      </c>
      <c r="V86" s="48"/>
    </row>
    <row r="87" spans="1:22" x14ac:dyDescent="0.25">
      <c r="A87" s="99">
        <f t="shared" si="10"/>
        <v>19</v>
      </c>
      <c r="B87" s="48" t="s">
        <v>76</v>
      </c>
      <c r="C87" s="37">
        <v>0</v>
      </c>
      <c r="D87" s="32">
        <f>C87*D69</f>
        <v>0</v>
      </c>
      <c r="E87" s="74">
        <v>0</v>
      </c>
      <c r="F87" s="2">
        <f>E87*F69</f>
        <v>0</v>
      </c>
      <c r="G87" s="48"/>
      <c r="H87" s="37">
        <v>0</v>
      </c>
      <c r="I87" s="32">
        <f>H87*I69</f>
        <v>0</v>
      </c>
      <c r="J87" s="74">
        <v>0</v>
      </c>
      <c r="K87" s="2">
        <f>J87*K69</f>
        <v>0</v>
      </c>
      <c r="L87" s="48"/>
      <c r="M87" s="37">
        <f>Rates!$C$20</f>
        <v>4.0000000000000002E-4</v>
      </c>
      <c r="N87" s="32">
        <f>M87*N69</f>
        <v>0.4</v>
      </c>
      <c r="O87" s="74">
        <v>0</v>
      </c>
      <c r="P87" s="2">
        <f>O87*P69</f>
        <v>0</v>
      </c>
      <c r="Q87" s="48"/>
      <c r="R87" s="37">
        <f>Rates!$C$23</f>
        <v>2.3E-3</v>
      </c>
      <c r="S87" s="32">
        <f>R87*S69</f>
        <v>2.2999999999999998</v>
      </c>
      <c r="T87" s="74">
        <v>0</v>
      </c>
      <c r="U87" s="2">
        <f>T87*U69</f>
        <v>0</v>
      </c>
      <c r="V87" s="48"/>
    </row>
    <row r="88" spans="1:22" x14ac:dyDescent="0.25">
      <c r="A88" s="99">
        <f t="shared" si="10"/>
        <v>20</v>
      </c>
      <c r="B88" s="48" t="s">
        <v>83</v>
      </c>
      <c r="C88" s="37">
        <v>0</v>
      </c>
      <c r="D88" s="32">
        <f>C88*D69</f>
        <v>0</v>
      </c>
      <c r="E88" s="74">
        <v>0</v>
      </c>
      <c r="F88" s="2">
        <f>E88*F69</f>
        <v>0</v>
      </c>
      <c r="G88" s="48"/>
      <c r="H88" s="37">
        <v>0</v>
      </c>
      <c r="I88" s="32">
        <f>H88*I69</f>
        <v>0</v>
      </c>
      <c r="J88" s="74">
        <v>0</v>
      </c>
      <c r="K88" s="2">
        <f>J88*K69</f>
        <v>0</v>
      </c>
      <c r="L88" s="48"/>
      <c r="M88" s="37">
        <v>0</v>
      </c>
      <c r="N88" s="32">
        <f>M88*N69</f>
        <v>0</v>
      </c>
      <c r="O88" s="74">
        <v>0</v>
      </c>
      <c r="P88" s="2">
        <f>O88*P69</f>
        <v>0</v>
      </c>
      <c r="Q88" s="48"/>
      <c r="R88" s="37">
        <f>Rates!$C$24</f>
        <v>5.8999999999999999E-3</v>
      </c>
      <c r="S88" s="32">
        <f>R88*S69</f>
        <v>5.8999999999999995</v>
      </c>
      <c r="T88" s="74">
        <v>0</v>
      </c>
      <c r="U88" s="2">
        <f>T88*U69</f>
        <v>0</v>
      </c>
      <c r="V88" s="48"/>
    </row>
    <row r="89" spans="1:22" x14ac:dyDescent="0.25">
      <c r="A89" s="99">
        <f t="shared" si="10"/>
        <v>21</v>
      </c>
      <c r="B89" s="48" t="s">
        <v>77</v>
      </c>
      <c r="C89" s="37">
        <f>Rates!$C$10</f>
        <v>1.5E-3</v>
      </c>
      <c r="D89" s="32">
        <f>C89*D69</f>
        <v>1.5</v>
      </c>
      <c r="E89" s="74">
        <f>Rates!$K$10</f>
        <v>0</v>
      </c>
      <c r="F89" s="2">
        <f>E89*F69</f>
        <v>0</v>
      </c>
      <c r="G89" s="48"/>
      <c r="H89" s="37">
        <f>Rates!$C$10</f>
        <v>1.5E-3</v>
      </c>
      <c r="I89" s="32">
        <f>H89*I69</f>
        <v>1.5</v>
      </c>
      <c r="J89" s="74">
        <f>Rates!$K$10</f>
        <v>0</v>
      </c>
      <c r="K89" s="2">
        <f>J89*K69</f>
        <v>0</v>
      </c>
      <c r="L89" s="48"/>
      <c r="M89" s="37">
        <f>Rates!$C$10</f>
        <v>1.5E-3</v>
      </c>
      <c r="N89" s="32">
        <f>M89*N69</f>
        <v>1.5</v>
      </c>
      <c r="O89" s="74">
        <f>Rates!$K$10</f>
        <v>0</v>
      </c>
      <c r="P89" s="2">
        <f>O89*P69</f>
        <v>0</v>
      </c>
      <c r="Q89" s="48"/>
      <c r="R89" s="37">
        <f>Rates!$C$10</f>
        <v>1.5E-3</v>
      </c>
      <c r="S89" s="32">
        <f>R89*S69</f>
        <v>1.5</v>
      </c>
      <c r="T89" s="74">
        <f>Rates!$K$10</f>
        <v>0</v>
      </c>
      <c r="U89" s="2">
        <f>T89*U69</f>
        <v>0</v>
      </c>
      <c r="V89" s="48"/>
    </row>
    <row r="90" spans="1:22" x14ac:dyDescent="0.25">
      <c r="A90" s="99">
        <f t="shared" si="10"/>
        <v>22</v>
      </c>
      <c r="B90" s="48" t="s">
        <v>158</v>
      </c>
      <c r="C90" s="37">
        <f>Rates!$C$11</f>
        <v>0</v>
      </c>
      <c r="D90" s="32">
        <f>C90*D69</f>
        <v>0</v>
      </c>
      <c r="E90" s="74">
        <f>Rates!$K$11</f>
        <v>-1.4E-3</v>
      </c>
      <c r="F90" s="2">
        <f>E90*F69</f>
        <v>-1.4</v>
      </c>
      <c r="G90" s="48"/>
      <c r="H90" s="37">
        <f>Rates!$C$11</f>
        <v>0</v>
      </c>
      <c r="I90" s="32">
        <f>H90*I69</f>
        <v>0</v>
      </c>
      <c r="J90" s="74">
        <f>Rates!$K$11</f>
        <v>-1.4E-3</v>
      </c>
      <c r="K90" s="2">
        <f>J90*K69</f>
        <v>-1.4</v>
      </c>
      <c r="L90" s="48"/>
      <c r="M90" s="37">
        <f>Rates!$C$11</f>
        <v>0</v>
      </c>
      <c r="N90" s="32">
        <f>M90*N69</f>
        <v>0</v>
      </c>
      <c r="O90" s="74">
        <f>Rates!$K$11</f>
        <v>-1.4E-3</v>
      </c>
      <c r="P90" s="2">
        <f>O90*P69</f>
        <v>-1.4</v>
      </c>
      <c r="Q90" s="48"/>
      <c r="R90" s="37">
        <f>Rates!$C$11</f>
        <v>0</v>
      </c>
      <c r="S90" s="32">
        <f>R90*S69</f>
        <v>0</v>
      </c>
      <c r="T90" s="74">
        <f>Rates!$K$11</f>
        <v>-1.4E-3</v>
      </c>
      <c r="U90" s="2">
        <f>T90*U69</f>
        <v>-1.4</v>
      </c>
      <c r="V90" s="48"/>
    </row>
    <row r="91" spans="1:22" x14ac:dyDescent="0.25">
      <c r="A91" s="99">
        <f t="shared" si="10"/>
        <v>23</v>
      </c>
      <c r="B91" s="48" t="s">
        <v>174</v>
      </c>
      <c r="C91" s="37">
        <f>Rates!$C$12</f>
        <v>0</v>
      </c>
      <c r="D91" s="32">
        <f>C91*D69</f>
        <v>0</v>
      </c>
      <c r="E91" s="74">
        <f>Rates!$K$12</f>
        <v>2.9999999999999997E-4</v>
      </c>
      <c r="F91" s="2">
        <f>E91*F69</f>
        <v>0.3</v>
      </c>
      <c r="G91" s="48"/>
      <c r="H91" s="37">
        <f>Rates!$C$12</f>
        <v>0</v>
      </c>
      <c r="I91" s="32">
        <f>H91*I69</f>
        <v>0</v>
      </c>
      <c r="J91" s="74">
        <f>Rates!$K$12</f>
        <v>2.9999999999999997E-4</v>
      </c>
      <c r="K91" s="2">
        <f>J91*K69</f>
        <v>0.3</v>
      </c>
      <c r="L91" s="48"/>
      <c r="M91" s="37">
        <f>Rates!$C$12</f>
        <v>0</v>
      </c>
      <c r="N91" s="32">
        <f>M91*N69</f>
        <v>0</v>
      </c>
      <c r="O91" s="74">
        <f>Rates!$K$12</f>
        <v>2.9999999999999997E-4</v>
      </c>
      <c r="P91" s="2">
        <f>O91*P69</f>
        <v>0.3</v>
      </c>
      <c r="Q91" s="48"/>
      <c r="R91" s="37">
        <f>Rates!$C$12</f>
        <v>0</v>
      </c>
      <c r="S91" s="32">
        <f>R91*S69</f>
        <v>0</v>
      </c>
      <c r="T91" s="74">
        <f>Rates!$K$12</f>
        <v>2.9999999999999997E-4</v>
      </c>
      <c r="U91" s="2">
        <f>T91*U69</f>
        <v>0.3</v>
      </c>
      <c r="V91" s="48"/>
    </row>
    <row r="92" spans="1:22" x14ac:dyDescent="0.25">
      <c r="A92" s="99">
        <f t="shared" si="10"/>
        <v>24</v>
      </c>
      <c r="B92" s="48" t="s">
        <v>72</v>
      </c>
      <c r="C92" s="37">
        <f>Rates!$C$13</f>
        <v>4.0000000000000002E-4</v>
      </c>
      <c r="D92" s="32">
        <f>C92*D69</f>
        <v>0.4</v>
      </c>
      <c r="E92" s="74">
        <f>Rates!$K$13</f>
        <v>0</v>
      </c>
      <c r="F92" s="2">
        <f>E92*F69</f>
        <v>0</v>
      </c>
      <c r="G92" s="48"/>
      <c r="H92" s="37">
        <f>Rates!$C$13</f>
        <v>4.0000000000000002E-4</v>
      </c>
      <c r="I92" s="32">
        <f>H92*I69</f>
        <v>0.4</v>
      </c>
      <c r="J92" s="74">
        <f>Rates!$K$13</f>
        <v>0</v>
      </c>
      <c r="K92" s="2">
        <f>J92*K69</f>
        <v>0</v>
      </c>
      <c r="L92" s="48"/>
      <c r="M92" s="37">
        <f>Rates!$C$13</f>
        <v>4.0000000000000002E-4</v>
      </c>
      <c r="N92" s="32">
        <f>M92*N69</f>
        <v>0.4</v>
      </c>
      <c r="O92" s="74">
        <f>Rates!$K$13</f>
        <v>0</v>
      </c>
      <c r="P92" s="2">
        <f>O92*P69</f>
        <v>0</v>
      </c>
      <c r="Q92" s="48"/>
      <c r="R92" s="37">
        <f>Rates!$C$13</f>
        <v>4.0000000000000002E-4</v>
      </c>
      <c r="S92" s="32">
        <f>R92*S69</f>
        <v>0.4</v>
      </c>
      <c r="T92" s="74">
        <f>Rates!$K$13</f>
        <v>0</v>
      </c>
      <c r="U92" s="2">
        <f>T92*U69</f>
        <v>0</v>
      </c>
      <c r="V92" s="48"/>
    </row>
    <row r="93" spans="1:22" x14ac:dyDescent="0.25">
      <c r="A93" s="99">
        <f t="shared" si="10"/>
        <v>25</v>
      </c>
      <c r="B93" s="48" t="s">
        <v>79</v>
      </c>
      <c r="C93" s="37">
        <f>Rates!$C$14</f>
        <v>-2.2000000000000001E-3</v>
      </c>
      <c r="D93" s="32">
        <f>C93*D69</f>
        <v>-2.2000000000000002</v>
      </c>
      <c r="E93" s="74">
        <f>Rates!$K$14</f>
        <v>-2.2000000000000001E-3</v>
      </c>
      <c r="F93" s="2">
        <f>E93*F69</f>
        <v>-2.2000000000000002</v>
      </c>
      <c r="G93" s="48"/>
      <c r="H93" s="37">
        <f>Rates!$C$14</f>
        <v>-2.2000000000000001E-3</v>
      </c>
      <c r="I93" s="32">
        <f>H93*I69</f>
        <v>-2.2000000000000002</v>
      </c>
      <c r="J93" s="74">
        <f>Rates!$K$14</f>
        <v>-2.2000000000000001E-3</v>
      </c>
      <c r="K93" s="2">
        <f>J93*K69</f>
        <v>-2.2000000000000002</v>
      </c>
      <c r="L93" s="48"/>
      <c r="M93" s="37">
        <f>Rates!$C$14</f>
        <v>-2.2000000000000001E-3</v>
      </c>
      <c r="N93" s="32">
        <f>M93*N69</f>
        <v>-2.2000000000000002</v>
      </c>
      <c r="O93" s="74">
        <f>Rates!$K$14</f>
        <v>-2.2000000000000001E-3</v>
      </c>
      <c r="P93" s="2">
        <f>O93*P69</f>
        <v>-2.2000000000000002</v>
      </c>
      <c r="Q93" s="48"/>
      <c r="R93" s="37">
        <f>Rates!$C$14</f>
        <v>-2.2000000000000001E-3</v>
      </c>
      <c r="S93" s="32">
        <f>R93*S69</f>
        <v>-2.2000000000000002</v>
      </c>
      <c r="T93" s="74">
        <f>Rates!$K$14</f>
        <v>-2.2000000000000001E-3</v>
      </c>
      <c r="U93" s="2">
        <f>T93*U69</f>
        <v>-2.2000000000000002</v>
      </c>
      <c r="V93" s="48"/>
    </row>
    <row r="94" spans="1:22" x14ac:dyDescent="0.25">
      <c r="A94" s="102">
        <f t="shared" si="10"/>
        <v>26</v>
      </c>
      <c r="B94" s="103" t="s">
        <v>23</v>
      </c>
      <c r="C94" s="86"/>
      <c r="D94" s="56">
        <f>SUM(D80:D93)</f>
        <v>50.341939280958698</v>
      </c>
      <c r="E94" s="70"/>
      <c r="F94" s="55">
        <f>SUM(F80:F93)</f>
        <v>45.231939280958699</v>
      </c>
      <c r="G94" s="87">
        <f>F94-D94</f>
        <v>-5.1099999999999994</v>
      </c>
      <c r="H94" s="86"/>
      <c r="I94" s="56">
        <f>SUM(I80:I93)</f>
        <v>50.341939280958698</v>
      </c>
      <c r="J94" s="70"/>
      <c r="K94" s="55">
        <f>SUM(K80:K93)</f>
        <v>45.231939280958699</v>
      </c>
      <c r="L94" s="87">
        <f>K94-I94</f>
        <v>-5.1099999999999994</v>
      </c>
      <c r="M94" s="86"/>
      <c r="N94" s="56">
        <f>SUM(N80:N93)</f>
        <v>50.741939280958697</v>
      </c>
      <c r="O94" s="70"/>
      <c r="P94" s="55">
        <f>SUM(P80:P93)</f>
        <v>45.231939280958699</v>
      </c>
      <c r="Q94" s="87">
        <f>P94-N94</f>
        <v>-5.509999999999998</v>
      </c>
      <c r="R94" s="86"/>
      <c r="S94" s="56">
        <f>SUM(S80:S93)</f>
        <v>58.541939280958694</v>
      </c>
      <c r="T94" s="70"/>
      <c r="U94" s="55">
        <f>SUM(U80:U93)</f>
        <v>45.231939280958699</v>
      </c>
      <c r="V94" s="87">
        <f>U94-S94</f>
        <v>-13.309999999999995</v>
      </c>
    </row>
    <row r="95" spans="1:22" x14ac:dyDescent="0.25">
      <c r="A95" s="104">
        <f t="shared" si="10"/>
        <v>27</v>
      </c>
      <c r="B95" s="105" t="s">
        <v>88</v>
      </c>
      <c r="C95" s="88"/>
      <c r="D95" s="80"/>
      <c r="E95" s="71"/>
      <c r="F95" s="57"/>
      <c r="G95" s="89">
        <f>G94/D94</f>
        <v>-0.10150582343443416</v>
      </c>
      <c r="H95" s="88"/>
      <c r="I95" s="80"/>
      <c r="J95" s="71"/>
      <c r="K95" s="57"/>
      <c r="L95" s="89">
        <f>L94/I94</f>
        <v>-0.10150582343443416</v>
      </c>
      <c r="M95" s="88"/>
      <c r="N95" s="80"/>
      <c r="O95" s="71"/>
      <c r="P95" s="57"/>
      <c r="Q95" s="89">
        <f>Q94/N94</f>
        <v>-0.10858867591739182</v>
      </c>
      <c r="R95" s="88"/>
      <c r="S95" s="80"/>
      <c r="T95" s="71"/>
      <c r="U95" s="57"/>
      <c r="V95" s="89">
        <f>V94/S94</f>
        <v>-0.22735837185238575</v>
      </c>
    </row>
    <row r="96" spans="1:22" x14ac:dyDescent="0.25">
      <c r="A96" s="106">
        <f t="shared" si="10"/>
        <v>28</v>
      </c>
      <c r="B96" s="91" t="s">
        <v>26</v>
      </c>
      <c r="C96" s="90"/>
      <c r="D96" s="81"/>
      <c r="E96" s="72"/>
      <c r="F96" s="54"/>
      <c r="G96" s="91"/>
      <c r="H96" s="90"/>
      <c r="I96" s="81"/>
      <c r="J96" s="72"/>
      <c r="K96" s="54"/>
      <c r="L96" s="91"/>
      <c r="M96" s="90"/>
      <c r="N96" s="81"/>
      <c r="O96" s="72"/>
      <c r="P96" s="54"/>
      <c r="Q96" s="91"/>
      <c r="R96" s="90"/>
      <c r="S96" s="81"/>
      <c r="T96" s="72"/>
      <c r="U96" s="54"/>
      <c r="V96" s="91"/>
    </row>
    <row r="97" spans="1:22" x14ac:dyDescent="0.25">
      <c r="A97" s="99">
        <f t="shared" si="10"/>
        <v>29</v>
      </c>
      <c r="B97" s="48" t="s">
        <v>58</v>
      </c>
      <c r="C97" s="37">
        <f>Rates!$C$17</f>
        <v>6.1000000000000004E-3</v>
      </c>
      <c r="D97" s="32">
        <f>C97*D72</f>
        <v>6.3635199999999994</v>
      </c>
      <c r="E97" s="74">
        <f>Rates!$K$17</f>
        <v>6.0000000000000001E-3</v>
      </c>
      <c r="F97" s="2">
        <f>E97*F72</f>
        <v>6.259199999999999</v>
      </c>
      <c r="G97" s="48"/>
      <c r="H97" s="37">
        <f>Rates!$C$17</f>
        <v>6.1000000000000004E-3</v>
      </c>
      <c r="I97" s="32">
        <f>H97*I72</f>
        <v>6.3635199999999994</v>
      </c>
      <c r="J97" s="74">
        <f>Rates!$K$17</f>
        <v>6.0000000000000001E-3</v>
      </c>
      <c r="K97" s="2">
        <f>J97*K72</f>
        <v>6.259199999999999</v>
      </c>
      <c r="L97" s="48"/>
      <c r="M97" s="37">
        <f>Rates!$C$17</f>
        <v>6.1000000000000004E-3</v>
      </c>
      <c r="N97" s="32">
        <f>M97*N72</f>
        <v>6.3635199999999994</v>
      </c>
      <c r="O97" s="74">
        <f>Rates!$K$17</f>
        <v>6.0000000000000001E-3</v>
      </c>
      <c r="P97" s="2">
        <f>O97*P72</f>
        <v>6.259199999999999</v>
      </c>
      <c r="Q97" s="48"/>
      <c r="R97" s="37">
        <f>Rates!$C$17</f>
        <v>6.1000000000000004E-3</v>
      </c>
      <c r="S97" s="32">
        <f>R97*S72</f>
        <v>6.3635199999999994</v>
      </c>
      <c r="T97" s="74">
        <f>Rates!$K$17</f>
        <v>6.0000000000000001E-3</v>
      </c>
      <c r="U97" s="2">
        <f>T97*U72</f>
        <v>6.259199999999999</v>
      </c>
      <c r="V97" s="48"/>
    </row>
    <row r="98" spans="1:22" x14ac:dyDescent="0.25">
      <c r="A98" s="99">
        <f t="shared" si="10"/>
        <v>30</v>
      </c>
      <c r="B98" s="48" t="s">
        <v>59</v>
      </c>
      <c r="C98" s="37">
        <f>Rates!$C$18</f>
        <v>4.7000000000000002E-3</v>
      </c>
      <c r="D98" s="32">
        <f>C98*D72</f>
        <v>4.903039999999999</v>
      </c>
      <c r="E98" s="74">
        <f>Rates!$K$18</f>
        <v>4.7000000000000002E-3</v>
      </c>
      <c r="F98" s="2">
        <f>E98*F72</f>
        <v>4.903039999999999</v>
      </c>
      <c r="G98" s="48"/>
      <c r="H98" s="37">
        <f>Rates!$C$18</f>
        <v>4.7000000000000002E-3</v>
      </c>
      <c r="I98" s="32">
        <f>H98*I72</f>
        <v>4.903039999999999</v>
      </c>
      <c r="J98" s="74">
        <f>Rates!$K$18</f>
        <v>4.7000000000000002E-3</v>
      </c>
      <c r="K98" s="2">
        <f>J98*K72</f>
        <v>4.903039999999999</v>
      </c>
      <c r="L98" s="48"/>
      <c r="M98" s="37">
        <f>Rates!$C$18</f>
        <v>4.7000000000000002E-3</v>
      </c>
      <c r="N98" s="32">
        <f>M98*N72</f>
        <v>4.903039999999999</v>
      </c>
      <c r="O98" s="74">
        <f>Rates!$K$18</f>
        <v>4.7000000000000002E-3</v>
      </c>
      <c r="P98" s="2">
        <f>O98*P72</f>
        <v>4.903039999999999</v>
      </c>
      <c r="Q98" s="48"/>
      <c r="R98" s="37">
        <f>Rates!$C$18</f>
        <v>4.7000000000000002E-3</v>
      </c>
      <c r="S98" s="32">
        <f>R98*S72</f>
        <v>4.903039999999999</v>
      </c>
      <c r="T98" s="74">
        <f>Rates!$K$18</f>
        <v>4.7000000000000002E-3</v>
      </c>
      <c r="U98" s="2">
        <f>T98*U72</f>
        <v>4.903039999999999</v>
      </c>
      <c r="V98" s="48"/>
    </row>
    <row r="99" spans="1:22" x14ac:dyDescent="0.25">
      <c r="A99" s="102">
        <f t="shared" si="10"/>
        <v>31</v>
      </c>
      <c r="B99" s="103" t="s">
        <v>23</v>
      </c>
      <c r="C99" s="86"/>
      <c r="D99" s="56">
        <f>SUM(D97:D98)</f>
        <v>11.266559999999998</v>
      </c>
      <c r="E99" s="70"/>
      <c r="F99" s="55">
        <f>SUM(F97:F98)</f>
        <v>11.162239999999997</v>
      </c>
      <c r="G99" s="87">
        <f>F99-D99</f>
        <v>-0.1043200000000013</v>
      </c>
      <c r="H99" s="86"/>
      <c r="I99" s="56">
        <f>SUM(I97:I98)</f>
        <v>11.266559999999998</v>
      </c>
      <c r="J99" s="70"/>
      <c r="K99" s="55">
        <f>SUM(K97:K98)</f>
        <v>11.162239999999997</v>
      </c>
      <c r="L99" s="87">
        <f>K99-I99</f>
        <v>-0.1043200000000013</v>
      </c>
      <c r="M99" s="86"/>
      <c r="N99" s="56">
        <f>SUM(N97:N98)</f>
        <v>11.266559999999998</v>
      </c>
      <c r="O99" s="70"/>
      <c r="P99" s="55">
        <f>SUM(P97:P98)</f>
        <v>11.162239999999997</v>
      </c>
      <c r="Q99" s="87">
        <f>P99-N99</f>
        <v>-0.1043200000000013</v>
      </c>
      <c r="R99" s="86"/>
      <c r="S99" s="56">
        <f>SUM(S97:S98)</f>
        <v>11.266559999999998</v>
      </c>
      <c r="T99" s="70"/>
      <c r="U99" s="55">
        <f>SUM(U97:U98)</f>
        <v>11.162239999999997</v>
      </c>
      <c r="V99" s="87">
        <f>U99-S99</f>
        <v>-0.1043200000000013</v>
      </c>
    </row>
    <row r="100" spans="1:22" x14ac:dyDescent="0.25">
      <c r="A100" s="104">
        <f t="shared" si="10"/>
        <v>32</v>
      </c>
      <c r="B100" s="105" t="s">
        <v>88</v>
      </c>
      <c r="C100" s="88"/>
      <c r="D100" s="80"/>
      <c r="E100" s="71"/>
      <c r="F100" s="57"/>
      <c r="G100" s="89">
        <f>G99/D99</f>
        <v>-9.2592592592593767E-3</v>
      </c>
      <c r="H100" s="88"/>
      <c r="I100" s="80"/>
      <c r="J100" s="71"/>
      <c r="K100" s="57"/>
      <c r="L100" s="89">
        <f>L99/I99</f>
        <v>-9.2592592592593767E-3</v>
      </c>
      <c r="M100" s="88"/>
      <c r="N100" s="80"/>
      <c r="O100" s="71"/>
      <c r="P100" s="57"/>
      <c r="Q100" s="89">
        <f>Q99/N99</f>
        <v>-9.2592592592593767E-3</v>
      </c>
      <c r="R100" s="88"/>
      <c r="S100" s="80"/>
      <c r="T100" s="71"/>
      <c r="U100" s="57"/>
      <c r="V100" s="89">
        <f>V99/S99</f>
        <v>-9.2592592592593767E-3</v>
      </c>
    </row>
    <row r="101" spans="1:22" x14ac:dyDescent="0.25">
      <c r="A101" s="106">
        <f t="shared" si="10"/>
        <v>33</v>
      </c>
      <c r="B101" s="91" t="s">
        <v>27</v>
      </c>
      <c r="C101" s="90"/>
      <c r="D101" s="81"/>
      <c r="E101" s="72"/>
      <c r="F101" s="54"/>
      <c r="G101" s="91"/>
      <c r="H101" s="90"/>
      <c r="I101" s="81"/>
      <c r="J101" s="72"/>
      <c r="K101" s="54"/>
      <c r="L101" s="91"/>
      <c r="M101" s="90"/>
      <c r="N101" s="81"/>
      <c r="O101" s="72"/>
      <c r="P101" s="54"/>
      <c r="Q101" s="91"/>
      <c r="R101" s="90"/>
      <c r="S101" s="81"/>
      <c r="T101" s="72"/>
      <c r="U101" s="54"/>
      <c r="V101" s="91"/>
    </row>
    <row r="102" spans="1:22" x14ac:dyDescent="0.25">
      <c r="A102" s="99">
        <f t="shared" si="10"/>
        <v>34</v>
      </c>
      <c r="B102" s="48" t="s">
        <v>179</v>
      </c>
      <c r="C102" s="37">
        <f>WMSR+OESP+RRRP</f>
        <v>6.0000000000000001E-3</v>
      </c>
      <c r="D102" s="32">
        <f>C102*D72</f>
        <v>6.259199999999999</v>
      </c>
      <c r="E102" s="74">
        <f>WMSR+OESP+RRRP</f>
        <v>6.0000000000000001E-3</v>
      </c>
      <c r="F102" s="2">
        <f>E102*F72</f>
        <v>6.259199999999999</v>
      </c>
      <c r="G102" s="48"/>
      <c r="H102" s="37">
        <f>WMSR+OESP+RRRP</f>
        <v>6.0000000000000001E-3</v>
      </c>
      <c r="I102" s="32">
        <f>H102*I72</f>
        <v>6.259199999999999</v>
      </c>
      <c r="J102" s="74">
        <f>WMSR+OESP+RRRP</f>
        <v>6.0000000000000001E-3</v>
      </c>
      <c r="K102" s="2">
        <f>J102*K72</f>
        <v>6.259199999999999</v>
      </c>
      <c r="L102" s="48"/>
      <c r="M102" s="37">
        <f>WMSR+OESP+RRRP</f>
        <v>6.0000000000000001E-3</v>
      </c>
      <c r="N102" s="32">
        <f>M102*N72</f>
        <v>6.259199999999999</v>
      </c>
      <c r="O102" s="74">
        <f>WMSR+OESP+RRRP</f>
        <v>6.0000000000000001E-3</v>
      </c>
      <c r="P102" s="2">
        <f>O102*P72</f>
        <v>6.259199999999999</v>
      </c>
      <c r="Q102" s="48"/>
      <c r="R102" s="37">
        <f>WMSR+OESP+RRRP</f>
        <v>6.0000000000000001E-3</v>
      </c>
      <c r="S102" s="32">
        <f>R102*S72</f>
        <v>6.259199999999999</v>
      </c>
      <c r="T102" s="74">
        <f>WMSR+OESP+RRRP</f>
        <v>6.0000000000000001E-3</v>
      </c>
      <c r="U102" s="2">
        <f>T102*U72</f>
        <v>6.259199999999999</v>
      </c>
      <c r="V102" s="48"/>
    </row>
    <row r="103" spans="1:22" x14ac:dyDescent="0.25">
      <c r="A103" s="99">
        <f t="shared" si="10"/>
        <v>35</v>
      </c>
      <c r="B103" s="48" t="s">
        <v>57</v>
      </c>
      <c r="C103" s="37">
        <f>SSS</f>
        <v>0.25</v>
      </c>
      <c r="D103" s="32">
        <f>C103</f>
        <v>0.25</v>
      </c>
      <c r="E103" s="74">
        <f>SSS</f>
        <v>0.25</v>
      </c>
      <c r="F103" s="2">
        <f>E103</f>
        <v>0.25</v>
      </c>
      <c r="G103" s="48"/>
      <c r="H103" s="37">
        <f>SSS</f>
        <v>0.25</v>
      </c>
      <c r="I103" s="32">
        <f>H103</f>
        <v>0.25</v>
      </c>
      <c r="J103" s="74">
        <f>SSS</f>
        <v>0.25</v>
      </c>
      <c r="K103" s="2">
        <f>J103</f>
        <v>0.25</v>
      </c>
      <c r="L103" s="48"/>
      <c r="M103" s="37">
        <f>SSS</f>
        <v>0.25</v>
      </c>
      <c r="N103" s="32">
        <f>M103</f>
        <v>0.25</v>
      </c>
      <c r="O103" s="74">
        <f>SSS</f>
        <v>0.25</v>
      </c>
      <c r="P103" s="2">
        <f>O103</f>
        <v>0.25</v>
      </c>
      <c r="Q103" s="48"/>
      <c r="R103" s="37">
        <f>SSS</f>
        <v>0.25</v>
      </c>
      <c r="S103" s="32">
        <f>R103</f>
        <v>0.25</v>
      </c>
      <c r="T103" s="74">
        <f>SSS</f>
        <v>0.25</v>
      </c>
      <c r="U103" s="2">
        <f>T103</f>
        <v>0.25</v>
      </c>
      <c r="V103" s="48"/>
    </row>
    <row r="104" spans="1:22" x14ac:dyDescent="0.25">
      <c r="A104" s="99">
        <f t="shared" si="10"/>
        <v>36</v>
      </c>
      <c r="B104" s="48" t="s">
        <v>9</v>
      </c>
      <c r="C104" s="37">
        <v>7.0000000000000001E-3</v>
      </c>
      <c r="D104" s="32">
        <f>C104*D69</f>
        <v>7</v>
      </c>
      <c r="E104" s="74">
        <v>7.0000000000000001E-3</v>
      </c>
      <c r="F104" s="2">
        <f>E104*F69</f>
        <v>7</v>
      </c>
      <c r="G104" s="48"/>
      <c r="H104" s="37">
        <v>7.0000000000000001E-3</v>
      </c>
      <c r="I104" s="32">
        <f>H104*I69</f>
        <v>7</v>
      </c>
      <c r="J104" s="74">
        <v>7.0000000000000001E-3</v>
      </c>
      <c r="K104" s="2">
        <f>J104*K69</f>
        <v>7</v>
      </c>
      <c r="L104" s="48"/>
      <c r="M104" s="37">
        <v>7.0000000000000001E-3</v>
      </c>
      <c r="N104" s="32">
        <f>M104*N69</f>
        <v>7</v>
      </c>
      <c r="O104" s="74">
        <v>7.0000000000000001E-3</v>
      </c>
      <c r="P104" s="2">
        <f>O104*P69</f>
        <v>7</v>
      </c>
      <c r="Q104" s="48"/>
      <c r="R104" s="37">
        <v>7.0000000000000001E-3</v>
      </c>
      <c r="S104" s="32">
        <f>R104*S69</f>
        <v>7</v>
      </c>
      <c r="T104" s="74">
        <v>7.0000000000000001E-3</v>
      </c>
      <c r="U104" s="2">
        <f>T104*U69</f>
        <v>7</v>
      </c>
      <c r="V104" s="48"/>
    </row>
    <row r="105" spans="1:22" x14ac:dyDescent="0.25">
      <c r="A105" s="102">
        <f>A104+1</f>
        <v>37</v>
      </c>
      <c r="B105" s="103" t="s">
        <v>10</v>
      </c>
      <c r="C105" s="86"/>
      <c r="D105" s="56">
        <f>SUM(D102:D104)</f>
        <v>13.5092</v>
      </c>
      <c r="E105" s="70"/>
      <c r="F105" s="55">
        <f>SUM(F102:F104)</f>
        <v>13.5092</v>
      </c>
      <c r="G105" s="87">
        <f>F105-D105</f>
        <v>0</v>
      </c>
      <c r="H105" s="86"/>
      <c r="I105" s="56">
        <f>SUM(I102:I104)</f>
        <v>13.5092</v>
      </c>
      <c r="J105" s="70"/>
      <c r="K105" s="55">
        <f>SUM(K102:K104)</f>
        <v>13.5092</v>
      </c>
      <c r="L105" s="87">
        <f>K105-I105</f>
        <v>0</v>
      </c>
      <c r="M105" s="86"/>
      <c r="N105" s="56">
        <f>SUM(N102:N104)</f>
        <v>13.5092</v>
      </c>
      <c r="O105" s="70"/>
      <c r="P105" s="55">
        <f>SUM(P102:P104)</f>
        <v>13.5092</v>
      </c>
      <c r="Q105" s="87">
        <f>P105-N105</f>
        <v>0</v>
      </c>
      <c r="R105" s="86"/>
      <c r="S105" s="56">
        <f>SUM(S102:S104)</f>
        <v>13.5092</v>
      </c>
      <c r="T105" s="70"/>
      <c r="U105" s="55">
        <f>SUM(U102:U104)</f>
        <v>13.5092</v>
      </c>
      <c r="V105" s="87">
        <f>U105-S105</f>
        <v>0</v>
      </c>
    </row>
    <row r="106" spans="1:22" x14ac:dyDescent="0.25">
      <c r="A106" s="104">
        <f t="shared" si="10"/>
        <v>38</v>
      </c>
      <c r="B106" s="105" t="s">
        <v>88</v>
      </c>
      <c r="C106" s="88"/>
      <c r="D106" s="80"/>
      <c r="E106" s="71"/>
      <c r="F106" s="57"/>
      <c r="G106" s="89">
        <f>G105/D105</f>
        <v>0</v>
      </c>
      <c r="H106" s="88"/>
      <c r="I106" s="80"/>
      <c r="J106" s="71"/>
      <c r="K106" s="57"/>
      <c r="L106" s="89">
        <f>L105/I105</f>
        <v>0</v>
      </c>
      <c r="M106" s="88"/>
      <c r="N106" s="80"/>
      <c r="O106" s="71"/>
      <c r="P106" s="57"/>
      <c r="Q106" s="89">
        <f>Q105/N105</f>
        <v>0</v>
      </c>
      <c r="R106" s="88"/>
      <c r="S106" s="80"/>
      <c r="T106" s="71"/>
      <c r="U106" s="57"/>
      <c r="V106" s="89">
        <f>V105/S105</f>
        <v>0</v>
      </c>
    </row>
    <row r="107" spans="1:22" x14ac:dyDescent="0.25">
      <c r="A107" s="124">
        <f t="shared" si="10"/>
        <v>39</v>
      </c>
      <c r="B107" s="125" t="s">
        <v>98</v>
      </c>
      <c r="C107" s="337"/>
      <c r="D107" s="127">
        <f>D77+D94+D99+D105</f>
        <v>186.50518263648468</v>
      </c>
      <c r="E107" s="338"/>
      <c r="F107" s="53">
        <f>F77+F94+F99+F105</f>
        <v>181.29086263648466</v>
      </c>
      <c r="G107" s="345">
        <f>F107-D107</f>
        <v>-5.2143200000000149</v>
      </c>
      <c r="H107" s="337"/>
      <c r="I107" s="127">
        <f>I77+I94+I99+I105</f>
        <v>186.50518263648468</v>
      </c>
      <c r="J107" s="338"/>
      <c r="K107" s="53">
        <f>K77+K94+K99+K105</f>
        <v>181.29086263648466</v>
      </c>
      <c r="L107" s="345">
        <f>K107-I107</f>
        <v>-5.2143200000000149</v>
      </c>
      <c r="M107" s="337"/>
      <c r="N107" s="127">
        <f>N77+N94+N99+N105</f>
        <v>186.90518263648465</v>
      </c>
      <c r="O107" s="338"/>
      <c r="P107" s="53">
        <f>P77+P94+P99+P105</f>
        <v>181.29086263648466</v>
      </c>
      <c r="Q107" s="345">
        <f>P107-N107</f>
        <v>-5.6143199999999922</v>
      </c>
      <c r="R107" s="337"/>
      <c r="S107" s="127">
        <f>S77+S94+S99+S105</f>
        <v>194.70518263648466</v>
      </c>
      <c r="T107" s="338"/>
      <c r="U107" s="53">
        <f>U77+U94+U99+U105</f>
        <v>181.29086263648466</v>
      </c>
      <c r="V107" s="345">
        <f>U107-S107</f>
        <v>-13.414320000000004</v>
      </c>
    </row>
    <row r="108" spans="1:22" x14ac:dyDescent="0.25">
      <c r="A108" s="339">
        <f>A107+1</f>
        <v>40</v>
      </c>
      <c r="B108" s="340" t="s">
        <v>88</v>
      </c>
      <c r="C108" s="341"/>
      <c r="D108" s="342"/>
      <c r="E108" s="343"/>
      <c r="F108" s="344"/>
      <c r="G108" s="346">
        <f>G107/D107</f>
        <v>-2.7958043451066946E-2</v>
      </c>
      <c r="H108" s="341"/>
      <c r="I108" s="342"/>
      <c r="J108" s="343"/>
      <c r="K108" s="344"/>
      <c r="L108" s="346">
        <f>L107/I107</f>
        <v>-2.7958043451066946E-2</v>
      </c>
      <c r="M108" s="341"/>
      <c r="N108" s="342"/>
      <c r="O108" s="343"/>
      <c r="P108" s="344"/>
      <c r="Q108" s="346">
        <f>Q107/N107</f>
        <v>-3.0038332382250666E-2</v>
      </c>
      <c r="R108" s="341"/>
      <c r="S108" s="342"/>
      <c r="T108" s="343"/>
      <c r="U108" s="344"/>
      <c r="V108" s="346">
        <f>V107/S107</f>
        <v>-6.889554668426362E-2</v>
      </c>
    </row>
    <row r="109" spans="1:22" x14ac:dyDescent="0.25">
      <c r="A109" s="108">
        <f>A108+1</f>
        <v>41</v>
      </c>
      <c r="B109" s="94" t="s">
        <v>11</v>
      </c>
      <c r="C109" s="50"/>
      <c r="D109" s="33">
        <f>D107*0.13</f>
        <v>24.245673742743008</v>
      </c>
      <c r="E109" s="76"/>
      <c r="F109" s="59">
        <f>F107*0.13</f>
        <v>23.567812142743009</v>
      </c>
      <c r="G109" s="94"/>
      <c r="H109" s="50"/>
      <c r="I109" s="33">
        <f>I107*0.13</f>
        <v>24.245673742743008</v>
      </c>
      <c r="J109" s="76"/>
      <c r="K109" s="59">
        <f>K107*0.13</f>
        <v>23.567812142743009</v>
      </c>
      <c r="L109" s="94"/>
      <c r="M109" s="50"/>
      <c r="N109" s="33">
        <f>N107*0.13</f>
        <v>24.297673742743005</v>
      </c>
      <c r="O109" s="76"/>
      <c r="P109" s="59">
        <f>P107*0.13</f>
        <v>23.567812142743009</v>
      </c>
      <c r="Q109" s="94"/>
      <c r="R109" s="50"/>
      <c r="S109" s="33">
        <f>S107*0.13</f>
        <v>25.311673742743007</v>
      </c>
      <c r="T109" s="76"/>
      <c r="U109" s="59">
        <f>U107*0.13</f>
        <v>23.567812142743009</v>
      </c>
      <c r="V109" s="94"/>
    </row>
    <row r="110" spans="1:22" x14ac:dyDescent="0.25">
      <c r="A110" s="109">
        <f>A109+1</f>
        <v>42</v>
      </c>
      <c r="B110" s="110" t="s">
        <v>13</v>
      </c>
      <c r="C110" s="95"/>
      <c r="D110" s="64">
        <f>SUM(D107:D109)</f>
        <v>210.75085637922768</v>
      </c>
      <c r="E110" s="78"/>
      <c r="F110" s="63">
        <f>SUM(F107:F109)</f>
        <v>204.85867477922767</v>
      </c>
      <c r="G110" s="96">
        <f>F110-D110</f>
        <v>-5.8921816000000149</v>
      </c>
      <c r="H110" s="95"/>
      <c r="I110" s="64">
        <f>SUM(I107:I109)</f>
        <v>210.75085637922768</v>
      </c>
      <c r="J110" s="78"/>
      <c r="K110" s="63">
        <f>SUM(K107:K109)</f>
        <v>204.85867477922767</v>
      </c>
      <c r="L110" s="96">
        <f>K110-I110</f>
        <v>-5.8921816000000149</v>
      </c>
      <c r="M110" s="95"/>
      <c r="N110" s="64">
        <f>SUM(N107:N109)</f>
        <v>211.20285637922765</v>
      </c>
      <c r="O110" s="78"/>
      <c r="P110" s="63">
        <f>SUM(P107:P109)</f>
        <v>204.85867477922767</v>
      </c>
      <c r="Q110" s="96">
        <f>P110-N110</f>
        <v>-6.3441815999999847</v>
      </c>
      <c r="R110" s="95"/>
      <c r="S110" s="64">
        <f>SUM(S107:S109)</f>
        <v>220.01685637922768</v>
      </c>
      <c r="T110" s="78"/>
      <c r="U110" s="63">
        <f>SUM(U107:U109)</f>
        <v>204.85867477922767</v>
      </c>
      <c r="V110" s="96">
        <f>U110-S110</f>
        <v>-15.158181600000006</v>
      </c>
    </row>
    <row r="111" spans="1:22" x14ac:dyDescent="0.25">
      <c r="A111" s="111">
        <f t="shared" si="10"/>
        <v>43</v>
      </c>
      <c r="B111" s="112" t="s">
        <v>88</v>
      </c>
      <c r="C111" s="97"/>
      <c r="D111" s="83"/>
      <c r="E111" s="79"/>
      <c r="F111" s="65"/>
      <c r="G111" s="98">
        <f>G110/D110</f>
        <v>-2.7958043451066936E-2</v>
      </c>
      <c r="H111" s="97"/>
      <c r="I111" s="83"/>
      <c r="J111" s="79"/>
      <c r="K111" s="65"/>
      <c r="L111" s="98">
        <f>L110/I110</f>
        <v>-2.7958043451066936E-2</v>
      </c>
      <c r="M111" s="97"/>
      <c r="N111" s="83"/>
      <c r="O111" s="79"/>
      <c r="P111" s="65"/>
      <c r="Q111" s="98">
        <f>Q110/N110</f>
        <v>-3.0038332382250638E-2</v>
      </c>
      <c r="R111" s="97"/>
      <c r="S111" s="83"/>
      <c r="T111" s="79"/>
      <c r="U111" s="65"/>
      <c r="V111" s="98">
        <f>V110/S110</f>
        <v>-6.8895546684263634E-2</v>
      </c>
    </row>
    <row r="112" spans="1:22" x14ac:dyDescent="0.25">
      <c r="A112" s="151">
        <f>A111+1</f>
        <v>44</v>
      </c>
      <c r="B112" s="152" t="s">
        <v>14</v>
      </c>
      <c r="C112" s="153"/>
      <c r="D112" s="154"/>
      <c r="E112" s="155"/>
      <c r="F112" s="156"/>
      <c r="G112" s="152"/>
      <c r="H112" s="153"/>
      <c r="I112" s="154"/>
      <c r="J112" s="155"/>
      <c r="K112" s="156"/>
      <c r="L112" s="152"/>
      <c r="M112" s="153"/>
      <c r="N112" s="154"/>
      <c r="O112" s="155"/>
      <c r="P112" s="156"/>
      <c r="Q112" s="152"/>
      <c r="R112" s="153"/>
      <c r="S112" s="154"/>
      <c r="T112" s="155"/>
      <c r="U112" s="156"/>
      <c r="V112" s="152"/>
    </row>
    <row r="113" spans="1:22" x14ac:dyDescent="0.25">
      <c r="A113" s="108">
        <f>A112+1</f>
        <v>45</v>
      </c>
      <c r="B113" s="94" t="s">
        <v>97</v>
      </c>
      <c r="C113" s="162">
        <v>0</v>
      </c>
      <c r="D113" s="33">
        <f>C113*D69</f>
        <v>0</v>
      </c>
      <c r="E113" s="163">
        <v>0</v>
      </c>
      <c r="F113" s="59">
        <f>E113*F69</f>
        <v>0</v>
      </c>
      <c r="G113" s="94"/>
      <c r="H113" s="37">
        <v>0</v>
      </c>
      <c r="I113" s="33">
        <f>H113*I69</f>
        <v>0</v>
      </c>
      <c r="J113" s="163">
        <v>0</v>
      </c>
      <c r="K113" s="2">
        <f>J113*K69</f>
        <v>0</v>
      </c>
      <c r="L113" s="94"/>
      <c r="M113" s="37">
        <f>Rates!$C$21</f>
        <v>8.3000000000000001E-3</v>
      </c>
      <c r="N113" s="33">
        <f>M113*N69</f>
        <v>8.3000000000000007</v>
      </c>
      <c r="O113" s="163">
        <v>0</v>
      </c>
      <c r="P113" s="2">
        <f>O113*P69</f>
        <v>0</v>
      </c>
      <c r="Q113" s="94"/>
      <c r="R113" s="37">
        <f>Rates!$C$25</f>
        <v>3.0999999999999999E-3</v>
      </c>
      <c r="S113" s="33">
        <f>R113*S69</f>
        <v>3.1</v>
      </c>
      <c r="T113" s="163">
        <v>0</v>
      </c>
      <c r="U113" s="2">
        <f>T113*U69</f>
        <v>0</v>
      </c>
      <c r="V113" s="94"/>
    </row>
    <row r="114" spans="1:22" x14ac:dyDescent="0.25">
      <c r="A114" s="108">
        <f>A113+1</f>
        <v>46</v>
      </c>
      <c r="B114" s="94" t="s">
        <v>164</v>
      </c>
      <c r="C114" s="37">
        <v>0</v>
      </c>
      <c r="D114" s="32">
        <f>C114*D69</f>
        <v>0</v>
      </c>
      <c r="E114" s="163">
        <v>0</v>
      </c>
      <c r="F114" s="2">
        <f>E114*F69</f>
        <v>0</v>
      </c>
      <c r="G114" s="48"/>
      <c r="H114" s="37">
        <v>0</v>
      </c>
      <c r="I114" s="32">
        <f>H114*I69</f>
        <v>0</v>
      </c>
      <c r="J114" s="74">
        <v>0</v>
      </c>
      <c r="K114" s="2">
        <f>J114*K69</f>
        <v>0</v>
      </c>
      <c r="L114" s="48"/>
      <c r="M114" s="37">
        <v>0</v>
      </c>
      <c r="N114" s="32">
        <f>M114*N69</f>
        <v>0</v>
      </c>
      <c r="O114" s="74">
        <v>0</v>
      </c>
      <c r="P114" s="2">
        <f>O114*P69</f>
        <v>0</v>
      </c>
      <c r="Q114" s="48"/>
      <c r="R114" s="37">
        <f>Rates!$C$26</f>
        <v>-2.9999999999999997E-4</v>
      </c>
      <c r="S114" s="32">
        <f>R114*S69</f>
        <v>-0.3</v>
      </c>
      <c r="T114" s="74">
        <v>0</v>
      </c>
      <c r="U114" s="2">
        <f>T114*U69</f>
        <v>0</v>
      </c>
      <c r="V114" s="48"/>
    </row>
    <row r="115" spans="1:22" x14ac:dyDescent="0.25">
      <c r="A115" s="108">
        <f t="shared" ref="A115:A119" si="19">A114+1</f>
        <v>47</v>
      </c>
      <c r="B115" s="94" t="s">
        <v>169</v>
      </c>
      <c r="C115" s="37">
        <f>Rates!$C$15</f>
        <v>3.5000000000000001E-3</v>
      </c>
      <c r="D115" s="32">
        <f>C115*D69</f>
        <v>3.5</v>
      </c>
      <c r="E115" s="163">
        <f>Rates!$K$13</f>
        <v>0</v>
      </c>
      <c r="F115" s="2">
        <f>E115*F69</f>
        <v>0</v>
      </c>
      <c r="G115" s="48"/>
      <c r="H115" s="37">
        <f>Rates!$C$15</f>
        <v>3.5000000000000001E-3</v>
      </c>
      <c r="I115" s="32">
        <f>H115*I69</f>
        <v>3.5</v>
      </c>
      <c r="J115" s="74">
        <f>Rates!$K$13</f>
        <v>0</v>
      </c>
      <c r="K115" s="2">
        <f>J115*K69</f>
        <v>0</v>
      </c>
      <c r="L115" s="48"/>
      <c r="M115" s="37">
        <f>Rates!$C$15</f>
        <v>3.5000000000000001E-3</v>
      </c>
      <c r="N115" s="32">
        <f>M115*N69</f>
        <v>3.5</v>
      </c>
      <c r="O115" s="74">
        <f>Rates!$K$13</f>
        <v>0</v>
      </c>
      <c r="P115" s="2">
        <f>O115*P69</f>
        <v>0</v>
      </c>
      <c r="Q115" s="48"/>
      <c r="R115" s="37">
        <f>Rates!$C$15</f>
        <v>3.5000000000000001E-3</v>
      </c>
      <c r="S115" s="32">
        <f>R115*S69</f>
        <v>3.5</v>
      </c>
      <c r="T115" s="74">
        <f>Rates!$K$13</f>
        <v>0</v>
      </c>
      <c r="U115" s="2">
        <f>T115*U69</f>
        <v>0</v>
      </c>
      <c r="V115" s="48"/>
    </row>
    <row r="116" spans="1:22" x14ac:dyDescent="0.25">
      <c r="A116" s="289">
        <f t="shared" si="19"/>
        <v>48</v>
      </c>
      <c r="B116" s="295" t="s">
        <v>170</v>
      </c>
      <c r="C116" s="290">
        <f>Rates!$C$16</f>
        <v>0</v>
      </c>
      <c r="D116" s="32">
        <f>C116*D69</f>
        <v>0</v>
      </c>
      <c r="E116" s="163">
        <f>Rates!$K$14</f>
        <v>-2.2000000000000001E-3</v>
      </c>
      <c r="F116" s="40">
        <f>E116*F69</f>
        <v>-2.2000000000000002</v>
      </c>
      <c r="G116" s="85"/>
      <c r="H116" s="290">
        <f>Rates!$C$16</f>
        <v>0</v>
      </c>
      <c r="I116" s="39">
        <f>H116*I69</f>
        <v>0</v>
      </c>
      <c r="J116" s="291">
        <f>Rates!$K$14</f>
        <v>-2.2000000000000001E-3</v>
      </c>
      <c r="K116" s="40">
        <f>J116*K69</f>
        <v>-2.2000000000000002</v>
      </c>
      <c r="L116" s="85"/>
      <c r="M116" s="290">
        <f>Rates!$C$16</f>
        <v>0</v>
      </c>
      <c r="N116" s="39">
        <f>M116*N69</f>
        <v>0</v>
      </c>
      <c r="O116" s="291">
        <f>Rates!$K$14</f>
        <v>-2.2000000000000001E-3</v>
      </c>
      <c r="P116" s="40">
        <f>O116*P69</f>
        <v>-2.2000000000000002</v>
      </c>
      <c r="Q116" s="85"/>
      <c r="R116" s="290">
        <f>Rates!$C$16</f>
        <v>0</v>
      </c>
      <c r="S116" s="39">
        <f>R116*S69</f>
        <v>0</v>
      </c>
      <c r="T116" s="291">
        <f>Rates!$K$14</f>
        <v>-2.2000000000000001E-3</v>
      </c>
      <c r="U116" s="40">
        <f>T116*U69</f>
        <v>-2.2000000000000002</v>
      </c>
      <c r="V116" s="85"/>
    </row>
    <row r="117" spans="1:22" x14ac:dyDescent="0.25">
      <c r="A117" s="347">
        <f t="shared" si="19"/>
        <v>49</v>
      </c>
      <c r="B117" s="348" t="s">
        <v>15</v>
      </c>
      <c r="C117" s="371"/>
      <c r="D117" s="350">
        <f>D107+SUM(D113:D116)</f>
        <v>190.00518263648468</v>
      </c>
      <c r="E117" s="372"/>
      <c r="F117" s="352">
        <f>F107+SUM(F113:F116)</f>
        <v>179.09086263648467</v>
      </c>
      <c r="G117" s="363">
        <f>F117-D117</f>
        <v>-10.914320000000004</v>
      </c>
      <c r="H117" s="371"/>
      <c r="I117" s="350">
        <f>I107+SUM(I113:I116)</f>
        <v>190.00518263648468</v>
      </c>
      <c r="J117" s="372"/>
      <c r="K117" s="352">
        <f>K107+SUM(K113:K116)</f>
        <v>179.09086263648467</v>
      </c>
      <c r="L117" s="363">
        <f>K117-I117</f>
        <v>-10.914320000000004</v>
      </c>
      <c r="M117" s="371"/>
      <c r="N117" s="350">
        <f>N107+SUM(N113:N116)</f>
        <v>198.70518263648466</v>
      </c>
      <c r="O117" s="372"/>
      <c r="P117" s="352">
        <f>P107+SUM(P113:P116)</f>
        <v>179.09086263648467</v>
      </c>
      <c r="Q117" s="363">
        <f>P117-N117</f>
        <v>-19.614319999999992</v>
      </c>
      <c r="R117" s="371"/>
      <c r="S117" s="350">
        <f>S107+SUM(S113:S116)</f>
        <v>201.00518263648468</v>
      </c>
      <c r="T117" s="372"/>
      <c r="U117" s="352">
        <f>U107+SUM(U113:U116)</f>
        <v>179.09086263648467</v>
      </c>
      <c r="V117" s="363">
        <f>U117-S117</f>
        <v>-21.914320000000004</v>
      </c>
    </row>
    <row r="118" spans="1:22" x14ac:dyDescent="0.25">
      <c r="A118" s="339">
        <f t="shared" si="19"/>
        <v>50</v>
      </c>
      <c r="B118" s="340" t="s">
        <v>88</v>
      </c>
      <c r="C118" s="341"/>
      <c r="D118" s="342"/>
      <c r="E118" s="343"/>
      <c r="F118" s="344"/>
      <c r="G118" s="346">
        <f>G117/D117</f>
        <v>-5.7442222620217323E-2</v>
      </c>
      <c r="H118" s="341"/>
      <c r="I118" s="342"/>
      <c r="J118" s="343"/>
      <c r="K118" s="344"/>
      <c r="L118" s="346">
        <f>L117/I117</f>
        <v>-5.7442222620217323E-2</v>
      </c>
      <c r="M118" s="341"/>
      <c r="N118" s="342"/>
      <c r="O118" s="343"/>
      <c r="P118" s="344"/>
      <c r="Q118" s="346">
        <f>Q117/N117</f>
        <v>-9.8710661391670049E-2</v>
      </c>
      <c r="R118" s="341"/>
      <c r="S118" s="342"/>
      <c r="T118" s="343"/>
      <c r="U118" s="344"/>
      <c r="V118" s="346">
        <f>V117/S117</f>
        <v>-0.10902365656726261</v>
      </c>
    </row>
    <row r="119" spans="1:22" x14ac:dyDescent="0.25">
      <c r="A119" s="108">
        <f t="shared" si="19"/>
        <v>51</v>
      </c>
      <c r="B119" s="94" t="s">
        <v>11</v>
      </c>
      <c r="C119" s="50"/>
      <c r="D119" s="33">
        <f>D117*0.13</f>
        <v>24.70067374274301</v>
      </c>
      <c r="E119" s="76"/>
      <c r="F119" s="59">
        <f>F117*0.13</f>
        <v>23.281812142743007</v>
      </c>
      <c r="G119" s="94"/>
      <c r="H119" s="50"/>
      <c r="I119" s="33">
        <f>I117*0.13</f>
        <v>24.70067374274301</v>
      </c>
      <c r="J119" s="76"/>
      <c r="K119" s="59">
        <f>K117*0.13</f>
        <v>23.281812142743007</v>
      </c>
      <c r="L119" s="94"/>
      <c r="M119" s="50"/>
      <c r="N119" s="33">
        <f>N117*0.13</f>
        <v>25.831673742743007</v>
      </c>
      <c r="O119" s="76"/>
      <c r="P119" s="59">
        <f>P117*0.13</f>
        <v>23.281812142743007</v>
      </c>
      <c r="Q119" s="94"/>
      <c r="R119" s="50"/>
      <c r="S119" s="33">
        <f>S117*0.13</f>
        <v>26.13067374274301</v>
      </c>
      <c r="T119" s="76"/>
      <c r="U119" s="59">
        <f>U117*0.13</f>
        <v>23.281812142743007</v>
      </c>
      <c r="V119" s="94"/>
    </row>
    <row r="120" spans="1:22" x14ac:dyDescent="0.25">
      <c r="A120" s="137">
        <f>A119+1</f>
        <v>52</v>
      </c>
      <c r="B120" s="138" t="s">
        <v>13</v>
      </c>
      <c r="C120" s="139"/>
      <c r="D120" s="140">
        <f>SUM(D117:D119)</f>
        <v>214.7058563792277</v>
      </c>
      <c r="E120" s="141"/>
      <c r="F120" s="142">
        <f>SUM(F117:F119)</f>
        <v>202.37267477922768</v>
      </c>
      <c r="G120" s="143">
        <f>F120-D120</f>
        <v>-12.333181600000017</v>
      </c>
      <c r="H120" s="139"/>
      <c r="I120" s="140">
        <f>SUM(I117:I119)</f>
        <v>214.7058563792277</v>
      </c>
      <c r="J120" s="141"/>
      <c r="K120" s="142">
        <f>SUM(K117:K119)</f>
        <v>202.37267477922768</v>
      </c>
      <c r="L120" s="143">
        <f>K120-I120</f>
        <v>-12.333181600000017</v>
      </c>
      <c r="M120" s="139"/>
      <c r="N120" s="140">
        <f>SUM(N117:N119)</f>
        <v>224.53685637922769</v>
      </c>
      <c r="O120" s="141"/>
      <c r="P120" s="142">
        <f>SUM(P117:P119)</f>
        <v>202.37267477922768</v>
      </c>
      <c r="Q120" s="143">
        <f>P120-N120</f>
        <v>-22.164181600000006</v>
      </c>
      <c r="R120" s="139"/>
      <c r="S120" s="140">
        <f>SUM(S117:S119)</f>
        <v>227.13585637922768</v>
      </c>
      <c r="T120" s="141"/>
      <c r="U120" s="142">
        <f>SUM(U117:U119)</f>
        <v>202.37267477922768</v>
      </c>
      <c r="V120" s="143">
        <f>U120-S120</f>
        <v>-24.763181599999996</v>
      </c>
    </row>
    <row r="121" spans="1:22" ht="15.75" thickBot="1" x14ac:dyDescent="0.3">
      <c r="A121" s="144">
        <f>A120+1</f>
        <v>53</v>
      </c>
      <c r="B121" s="145" t="s">
        <v>88</v>
      </c>
      <c r="C121" s="146"/>
      <c r="D121" s="147"/>
      <c r="E121" s="148"/>
      <c r="F121" s="149"/>
      <c r="G121" s="150">
        <f>G120/D120</f>
        <v>-5.7442222620217379E-2</v>
      </c>
      <c r="H121" s="146"/>
      <c r="I121" s="147"/>
      <c r="J121" s="148"/>
      <c r="K121" s="149"/>
      <c r="L121" s="150">
        <f>L120/I120</f>
        <v>-5.7442222620217379E-2</v>
      </c>
      <c r="M121" s="146"/>
      <c r="N121" s="147"/>
      <c r="O121" s="148"/>
      <c r="P121" s="149"/>
      <c r="Q121" s="150">
        <f>Q120/N120</f>
        <v>-9.8710661391670104E-2</v>
      </c>
      <c r="R121" s="146"/>
      <c r="S121" s="147"/>
      <c r="T121" s="148"/>
      <c r="U121" s="149"/>
      <c r="V121" s="150">
        <f>V120/S120</f>
        <v>-0.10902365656726258</v>
      </c>
    </row>
    <row r="122" spans="1:22" ht="15.75" thickBot="1" x14ac:dyDescent="0.3"/>
    <row r="123" spans="1:22" x14ac:dyDescent="0.25">
      <c r="A123" s="113">
        <f>A121+1</f>
        <v>54</v>
      </c>
      <c r="B123" s="114" t="s">
        <v>90</v>
      </c>
      <c r="C123" s="113" t="s">
        <v>2</v>
      </c>
      <c r="D123" s="158" t="s">
        <v>3</v>
      </c>
      <c r="E123" s="159" t="s">
        <v>2</v>
      </c>
      <c r="F123" s="160" t="s">
        <v>3</v>
      </c>
      <c r="G123" s="161" t="s">
        <v>78</v>
      </c>
      <c r="H123" s="113" t="s">
        <v>2</v>
      </c>
      <c r="I123" s="158" t="s">
        <v>3</v>
      </c>
      <c r="J123" s="159" t="s">
        <v>2</v>
      </c>
      <c r="K123" s="160" t="s">
        <v>3</v>
      </c>
      <c r="L123" s="161" t="s">
        <v>78</v>
      </c>
      <c r="M123" s="113" t="s">
        <v>2</v>
      </c>
      <c r="N123" s="158" t="s">
        <v>3</v>
      </c>
      <c r="O123" s="159" t="s">
        <v>2</v>
      </c>
      <c r="P123" s="160" t="s">
        <v>3</v>
      </c>
      <c r="Q123" s="161" t="s">
        <v>78</v>
      </c>
      <c r="R123" s="113" t="s">
        <v>2</v>
      </c>
      <c r="S123" s="158" t="s">
        <v>3</v>
      </c>
      <c r="T123" s="159" t="s">
        <v>2</v>
      </c>
      <c r="U123" s="160" t="s">
        <v>3</v>
      </c>
      <c r="V123" s="161" t="s">
        <v>78</v>
      </c>
    </row>
    <row r="124" spans="1:22" x14ac:dyDescent="0.25">
      <c r="A124" s="99">
        <f>A123+1</f>
        <v>55</v>
      </c>
      <c r="B124" s="48" t="s">
        <v>89</v>
      </c>
      <c r="C124" s="49"/>
      <c r="D124" s="32">
        <f>SUM(D80:D81)+D84+D93+D86</f>
        <v>41.339999999999996</v>
      </c>
      <c r="E124" s="66"/>
      <c r="F124" s="2">
        <f>SUM(F80:F81)+F84+F93+F86</f>
        <v>39.229999999999997</v>
      </c>
      <c r="G124" s="36">
        <f>F124-D124</f>
        <v>-2.1099999999999994</v>
      </c>
      <c r="H124" s="49"/>
      <c r="I124" s="32">
        <f>SUM(I80:I81)+I84+I93+I86</f>
        <v>41.339999999999996</v>
      </c>
      <c r="J124" s="66"/>
      <c r="K124" s="2">
        <f>SUM(K80:K81)+K84+K93+K86</f>
        <v>39.229999999999997</v>
      </c>
      <c r="L124" s="36">
        <f>K124-I124</f>
        <v>-2.1099999999999994</v>
      </c>
      <c r="M124" s="49"/>
      <c r="N124" s="32">
        <f>SUM(N80:N81)+N84+N93+N86</f>
        <v>41.339999999999996</v>
      </c>
      <c r="O124" s="66"/>
      <c r="P124" s="2">
        <f>SUM(P80:P81)+P84+P93+P86</f>
        <v>39.229999999999997</v>
      </c>
      <c r="Q124" s="36">
        <f>P124-N124</f>
        <v>-2.1099999999999994</v>
      </c>
      <c r="R124" s="49"/>
      <c r="S124" s="32">
        <f>SUM(S80:S81)+S84+S93+S86</f>
        <v>41.339999999999996</v>
      </c>
      <c r="T124" s="66"/>
      <c r="U124" s="2">
        <f>SUM(U80:U81)+U84+U93+U86</f>
        <v>39.229999999999997</v>
      </c>
      <c r="V124" s="36">
        <f>U124-S124</f>
        <v>-2.1099999999999994</v>
      </c>
    </row>
    <row r="125" spans="1:22" x14ac:dyDescent="0.25">
      <c r="A125" s="124">
        <f t="shared" ref="A125:A127" si="20">A124+1</f>
        <v>56</v>
      </c>
      <c r="B125" s="125" t="s">
        <v>88</v>
      </c>
      <c r="C125" s="126"/>
      <c r="D125" s="127"/>
      <c r="E125" s="128"/>
      <c r="F125" s="53"/>
      <c r="G125" s="129">
        <f>G124/SUM(D124:D127)</f>
        <v>-4.1913363492496296E-2</v>
      </c>
      <c r="H125" s="126"/>
      <c r="I125" s="127"/>
      <c r="J125" s="128"/>
      <c r="K125" s="53"/>
      <c r="L125" s="129">
        <f>L124/SUM(I124:I127)</f>
        <v>-4.1913363492496296E-2</v>
      </c>
      <c r="M125" s="126"/>
      <c r="N125" s="127"/>
      <c r="O125" s="128"/>
      <c r="P125" s="53"/>
      <c r="Q125" s="129">
        <f>Q124/SUM(N124:N127)</f>
        <v>-4.1582959380344245E-2</v>
      </c>
      <c r="R125" s="126"/>
      <c r="S125" s="127"/>
      <c r="T125" s="128"/>
      <c r="U125" s="53"/>
      <c r="V125" s="129">
        <f>V124/SUM(S124:S127)</f>
        <v>-3.6042536785013818E-2</v>
      </c>
    </row>
    <row r="126" spans="1:22" x14ac:dyDescent="0.25">
      <c r="A126" s="99">
        <f t="shared" si="20"/>
        <v>57</v>
      </c>
      <c r="B126" s="48" t="s">
        <v>91</v>
      </c>
      <c r="C126" s="49"/>
      <c r="D126" s="32">
        <f>D82+D85+SUM(D87:D92)+D83</f>
        <v>9.0019392809587018</v>
      </c>
      <c r="E126" s="66"/>
      <c r="F126" s="2">
        <f>F82+F85+SUM(F87:F92)+F83</f>
        <v>6.0019392809587027</v>
      </c>
      <c r="G126" s="36">
        <f>F126-D126</f>
        <v>-2.9999999999999991</v>
      </c>
      <c r="H126" s="49"/>
      <c r="I126" s="32">
        <f>I82+I85+SUM(I87:I92)+I83</f>
        <v>9.0019392809587018</v>
      </c>
      <c r="J126" s="66"/>
      <c r="K126" s="2">
        <f>K82+K85+SUM(K87:K92)+K83</f>
        <v>6.0019392809587027</v>
      </c>
      <c r="L126" s="36">
        <f>K126-I126</f>
        <v>-2.9999999999999991</v>
      </c>
      <c r="M126" s="49"/>
      <c r="N126" s="32">
        <f>N82+N85+SUM(N87:N92)+N83</f>
        <v>9.4019392809587021</v>
      </c>
      <c r="O126" s="66"/>
      <c r="P126" s="2">
        <f>P82+P85+SUM(P87:P92)+P83</f>
        <v>6.0019392809587027</v>
      </c>
      <c r="Q126" s="36">
        <f>P126-N126</f>
        <v>-3.3999999999999995</v>
      </c>
      <c r="R126" s="49"/>
      <c r="S126" s="32">
        <f>S82+S85+SUM(S87:S92)+S83</f>
        <v>17.201939280958705</v>
      </c>
      <c r="T126" s="66"/>
      <c r="U126" s="2">
        <f>U82+U85+SUM(U87:U92)+U83</f>
        <v>6.0019392809587027</v>
      </c>
      <c r="V126" s="36">
        <f>U126-S126</f>
        <v>-11.200000000000003</v>
      </c>
    </row>
    <row r="127" spans="1:22" ht="15.75" thickBot="1" x14ac:dyDescent="0.3">
      <c r="A127" s="130">
        <f t="shared" si="20"/>
        <v>58</v>
      </c>
      <c r="B127" s="131" t="s">
        <v>88</v>
      </c>
      <c r="C127" s="132"/>
      <c r="D127" s="133"/>
      <c r="E127" s="134"/>
      <c r="F127" s="135"/>
      <c r="G127" s="136">
        <f>G126/SUM(D124:D127)</f>
        <v>-5.9592459941937855E-2</v>
      </c>
      <c r="H127" s="132"/>
      <c r="I127" s="133"/>
      <c r="J127" s="134"/>
      <c r="K127" s="135"/>
      <c r="L127" s="136">
        <f>L126/SUM(I124:I127)</f>
        <v>-5.9592459941937855E-2</v>
      </c>
      <c r="M127" s="132"/>
      <c r="N127" s="133"/>
      <c r="O127" s="134"/>
      <c r="P127" s="135"/>
      <c r="Q127" s="136">
        <f>Q126/SUM(N124:N127)</f>
        <v>-6.7005716537047608E-2</v>
      </c>
      <c r="R127" s="132"/>
      <c r="S127" s="133"/>
      <c r="T127" s="134"/>
      <c r="U127" s="135"/>
      <c r="V127" s="136">
        <f>V126/SUM(S124:S127)</f>
        <v>-0.19131583506737204</v>
      </c>
    </row>
    <row r="128" spans="1:22" ht="15.75" thickBot="1" x14ac:dyDescent="0.3"/>
    <row r="129" spans="1:22" x14ac:dyDescent="0.25">
      <c r="A129" s="333" t="s">
        <v>82</v>
      </c>
      <c r="B129" s="335" t="s">
        <v>0</v>
      </c>
      <c r="C129" s="331" t="s">
        <v>160</v>
      </c>
      <c r="D129" s="332"/>
      <c r="E129" s="329" t="s">
        <v>159</v>
      </c>
      <c r="F129" s="329"/>
      <c r="G129" s="330"/>
      <c r="H129" s="331" t="s">
        <v>161</v>
      </c>
      <c r="I129" s="332"/>
      <c r="J129" s="329" t="s">
        <v>159</v>
      </c>
      <c r="K129" s="329"/>
      <c r="L129" s="330"/>
      <c r="M129" s="331" t="s">
        <v>162</v>
      </c>
      <c r="N129" s="332"/>
      <c r="O129" s="329" t="s">
        <v>159</v>
      </c>
      <c r="P129" s="329"/>
      <c r="Q129" s="330"/>
      <c r="R129" s="331" t="s">
        <v>163</v>
      </c>
      <c r="S129" s="332"/>
      <c r="T129" s="329" t="s">
        <v>159</v>
      </c>
      <c r="U129" s="329"/>
      <c r="V129" s="330"/>
    </row>
    <row r="130" spans="1:22" x14ac:dyDescent="0.25">
      <c r="A130" s="334"/>
      <c r="B130" s="336"/>
      <c r="C130" s="117" t="s">
        <v>2</v>
      </c>
      <c r="D130" s="118" t="s">
        <v>3</v>
      </c>
      <c r="E130" s="119" t="s">
        <v>2</v>
      </c>
      <c r="F130" s="120" t="s">
        <v>3</v>
      </c>
      <c r="G130" s="246" t="s">
        <v>78</v>
      </c>
      <c r="H130" s="117" t="s">
        <v>2</v>
      </c>
      <c r="I130" s="118" t="s">
        <v>3</v>
      </c>
      <c r="J130" s="119" t="s">
        <v>2</v>
      </c>
      <c r="K130" s="120" t="s">
        <v>3</v>
      </c>
      <c r="L130" s="246" t="s">
        <v>78</v>
      </c>
      <c r="M130" s="117" t="s">
        <v>2</v>
      </c>
      <c r="N130" s="118" t="s">
        <v>3</v>
      </c>
      <c r="O130" s="119" t="s">
        <v>2</v>
      </c>
      <c r="P130" s="120" t="s">
        <v>3</v>
      </c>
      <c r="Q130" s="246" t="s">
        <v>78</v>
      </c>
      <c r="R130" s="117" t="s">
        <v>2</v>
      </c>
      <c r="S130" s="118" t="s">
        <v>3</v>
      </c>
      <c r="T130" s="119" t="s">
        <v>2</v>
      </c>
      <c r="U130" s="120" t="s">
        <v>3</v>
      </c>
      <c r="V130" s="246" t="s">
        <v>78</v>
      </c>
    </row>
    <row r="131" spans="1:22" x14ac:dyDescent="0.25">
      <c r="A131" s="99">
        <v>1</v>
      </c>
      <c r="B131" s="48" t="s">
        <v>69</v>
      </c>
      <c r="C131" s="49"/>
      <c r="D131" s="296">
        <v>5000</v>
      </c>
      <c r="E131" s="297"/>
      <c r="F131" s="44">
        <f>D131</f>
        <v>5000</v>
      </c>
      <c r="G131" s="298"/>
      <c r="H131" s="299"/>
      <c r="I131" s="43">
        <f>D131</f>
        <v>5000</v>
      </c>
      <c r="J131" s="297"/>
      <c r="K131" s="44">
        <f>I131</f>
        <v>5000</v>
      </c>
      <c r="L131" s="298"/>
      <c r="M131" s="299"/>
      <c r="N131" s="43">
        <f>D131</f>
        <v>5000</v>
      </c>
      <c r="O131" s="297"/>
      <c r="P131" s="44">
        <f>N131</f>
        <v>5000</v>
      </c>
      <c r="Q131" s="298"/>
      <c r="R131" s="299"/>
      <c r="S131" s="43">
        <f>D131</f>
        <v>5000</v>
      </c>
      <c r="T131" s="297"/>
      <c r="U131" s="44">
        <f>S131</f>
        <v>5000</v>
      </c>
      <c r="V131" s="48"/>
    </row>
    <row r="132" spans="1:22" x14ac:dyDescent="0.25">
      <c r="A132" s="99">
        <f>A131+1</f>
        <v>2</v>
      </c>
      <c r="B132" s="48" t="s">
        <v>70</v>
      </c>
      <c r="C132" s="49"/>
      <c r="D132" s="43">
        <v>0</v>
      </c>
      <c r="E132" s="297"/>
      <c r="F132" s="44">
        <f>D132</f>
        <v>0</v>
      </c>
      <c r="G132" s="298"/>
      <c r="H132" s="299"/>
      <c r="I132" s="43">
        <v>0</v>
      </c>
      <c r="J132" s="297"/>
      <c r="K132" s="44">
        <f>I132</f>
        <v>0</v>
      </c>
      <c r="L132" s="298"/>
      <c r="M132" s="299"/>
      <c r="N132" s="43">
        <v>0</v>
      </c>
      <c r="O132" s="297"/>
      <c r="P132" s="44">
        <f>N132</f>
        <v>0</v>
      </c>
      <c r="Q132" s="298"/>
      <c r="R132" s="299"/>
      <c r="S132" s="43">
        <v>0</v>
      </c>
      <c r="T132" s="297"/>
      <c r="U132" s="44">
        <f>S132</f>
        <v>0</v>
      </c>
      <c r="V132" s="48"/>
    </row>
    <row r="133" spans="1:22" x14ac:dyDescent="0.25">
      <c r="A133" s="99">
        <f t="shared" ref="A133:A173" si="21">A132+1</f>
        <v>3</v>
      </c>
      <c r="B133" s="48" t="s">
        <v>19</v>
      </c>
      <c r="C133" s="49"/>
      <c r="D133" s="30">
        <f>CKH_LOSS</f>
        <v>1.0431999999999999</v>
      </c>
      <c r="E133" s="66"/>
      <c r="F133" s="1">
        <f>EPI_LOSS</f>
        <v>1.0431999999999999</v>
      </c>
      <c r="G133" s="48"/>
      <c r="H133" s="49"/>
      <c r="I133" s="30">
        <f>SMP_LOSS</f>
        <v>1.0431999999999999</v>
      </c>
      <c r="J133" s="66"/>
      <c r="K133" s="1">
        <f>EPI_LOSS</f>
        <v>1.0431999999999999</v>
      </c>
      <c r="L133" s="48"/>
      <c r="M133" s="49"/>
      <c r="N133" s="30">
        <f>DUT_LOSS</f>
        <v>1.0431999999999999</v>
      </c>
      <c r="O133" s="66"/>
      <c r="P133" s="1">
        <f>EPI_LOSS</f>
        <v>1.0431999999999999</v>
      </c>
      <c r="Q133" s="48"/>
      <c r="R133" s="49"/>
      <c r="S133" s="42">
        <f>NEW_LOSS</f>
        <v>1.0431999999999999</v>
      </c>
      <c r="T133" s="66"/>
      <c r="U133" s="1">
        <f>EPI_LOSS</f>
        <v>1.0431999999999999</v>
      </c>
      <c r="V133" s="48"/>
    </row>
    <row r="134" spans="1:22" x14ac:dyDescent="0.25">
      <c r="A134" s="99">
        <f t="shared" si="21"/>
        <v>4</v>
      </c>
      <c r="B134" s="48" t="s">
        <v>71</v>
      </c>
      <c r="C134" s="49"/>
      <c r="D134" s="43">
        <f>D131*D133</f>
        <v>5215.9999999999991</v>
      </c>
      <c r="E134" s="297"/>
      <c r="F134" s="44">
        <f>F131*F133</f>
        <v>5215.9999999999991</v>
      </c>
      <c r="G134" s="298"/>
      <c r="H134" s="299"/>
      <c r="I134" s="43">
        <f>I131*I133</f>
        <v>5215.9999999999991</v>
      </c>
      <c r="J134" s="297"/>
      <c r="K134" s="44">
        <f>K131*K133</f>
        <v>5215.9999999999991</v>
      </c>
      <c r="L134" s="298"/>
      <c r="M134" s="299"/>
      <c r="N134" s="43">
        <f>N131*N133</f>
        <v>5215.9999999999991</v>
      </c>
      <c r="O134" s="297"/>
      <c r="P134" s="44">
        <f>P131*P133</f>
        <v>5215.9999999999991</v>
      </c>
      <c r="Q134" s="298"/>
      <c r="R134" s="299"/>
      <c r="S134" s="43">
        <f>S131*S133</f>
        <v>5215.9999999999991</v>
      </c>
      <c r="T134" s="297"/>
      <c r="U134" s="44">
        <f>U131*U133</f>
        <v>5215.9999999999991</v>
      </c>
      <c r="V134" s="298"/>
    </row>
    <row r="135" spans="1:22" x14ac:dyDescent="0.25">
      <c r="A135" s="100">
        <f t="shared" si="21"/>
        <v>5</v>
      </c>
      <c r="B135" s="46" t="s">
        <v>24</v>
      </c>
      <c r="C135" s="45"/>
      <c r="D135" s="300"/>
      <c r="E135" s="301"/>
      <c r="F135" s="302"/>
      <c r="G135" s="303"/>
      <c r="H135" s="304"/>
      <c r="I135" s="300"/>
      <c r="J135" s="301"/>
      <c r="K135" s="302"/>
      <c r="L135" s="303"/>
      <c r="M135" s="304"/>
      <c r="N135" s="300"/>
      <c r="O135" s="301"/>
      <c r="P135" s="302"/>
      <c r="Q135" s="303"/>
      <c r="R135" s="304"/>
      <c r="S135" s="300"/>
      <c r="T135" s="301"/>
      <c r="U135" s="302"/>
      <c r="V135" s="303"/>
    </row>
    <row r="136" spans="1:22" x14ac:dyDescent="0.25">
      <c r="A136" s="99">
        <f t="shared" si="21"/>
        <v>6</v>
      </c>
      <c r="B136" s="48" t="s">
        <v>20</v>
      </c>
      <c r="C136" s="47">
        <f>'General Input'!$B$11</f>
        <v>8.6999999999999994E-2</v>
      </c>
      <c r="D136" s="32">
        <f>D131*C136*TOU_OFF</f>
        <v>282.66311584553927</v>
      </c>
      <c r="E136" s="68">
        <f>'General Input'!$B$11</f>
        <v>8.6999999999999994E-2</v>
      </c>
      <c r="F136" s="2">
        <f>F131*E136*TOU_OFF</f>
        <v>282.66311584553927</v>
      </c>
      <c r="G136" s="48"/>
      <c r="H136" s="47">
        <f>'General Input'!$B$11</f>
        <v>8.6999999999999994E-2</v>
      </c>
      <c r="I136" s="32">
        <f>I131*H136*TOU_OFF</f>
        <v>282.66311584553927</v>
      </c>
      <c r="J136" s="68">
        <f>'General Input'!$B$11</f>
        <v>8.6999999999999994E-2</v>
      </c>
      <c r="K136" s="2">
        <f>K131*J136*TOU_OFF</f>
        <v>282.66311584553927</v>
      </c>
      <c r="L136" s="48"/>
      <c r="M136" s="47">
        <f>'General Input'!$B$11</f>
        <v>8.6999999999999994E-2</v>
      </c>
      <c r="N136" s="32">
        <f>N131*M136*TOU_OFF</f>
        <v>282.66311584553927</v>
      </c>
      <c r="O136" s="68">
        <f>'General Input'!$B$11</f>
        <v>8.6999999999999994E-2</v>
      </c>
      <c r="P136" s="2">
        <f>P131*O136*TOU_OFF</f>
        <v>282.66311584553927</v>
      </c>
      <c r="Q136" s="48"/>
      <c r="R136" s="47">
        <f>'General Input'!$B$11</f>
        <v>8.6999999999999994E-2</v>
      </c>
      <c r="S136" s="32">
        <f>S131*R136*TOU_OFF</f>
        <v>282.66311584553927</v>
      </c>
      <c r="T136" s="68">
        <f>'General Input'!$B$11</f>
        <v>8.6999999999999994E-2</v>
      </c>
      <c r="U136" s="2">
        <f>U131*T136*TOU_OFF</f>
        <v>282.66311584553927</v>
      </c>
      <c r="V136" s="48"/>
    </row>
    <row r="137" spans="1:22" x14ac:dyDescent="0.25">
      <c r="A137" s="99">
        <f t="shared" si="21"/>
        <v>7</v>
      </c>
      <c r="B137" s="48" t="s">
        <v>21</v>
      </c>
      <c r="C137" s="47">
        <f>'General Input'!$B$12</f>
        <v>0.13200000000000001</v>
      </c>
      <c r="D137" s="32">
        <f>D131*C137*TOU_MID</f>
        <v>112.49001331557923</v>
      </c>
      <c r="E137" s="68">
        <f>'General Input'!$B$12</f>
        <v>0.13200000000000001</v>
      </c>
      <c r="F137" s="2">
        <f>F131*E137*TOU_MID</f>
        <v>112.49001331557923</v>
      </c>
      <c r="G137" s="48"/>
      <c r="H137" s="47">
        <f>'General Input'!$B$12</f>
        <v>0.13200000000000001</v>
      </c>
      <c r="I137" s="32">
        <f>I131*H137*TOU_MID</f>
        <v>112.49001331557923</v>
      </c>
      <c r="J137" s="68">
        <f>'General Input'!$B$12</f>
        <v>0.13200000000000001</v>
      </c>
      <c r="K137" s="2">
        <f>K131*J137*TOU_MID</f>
        <v>112.49001331557923</v>
      </c>
      <c r="L137" s="48"/>
      <c r="M137" s="47">
        <f>'General Input'!$B$12</f>
        <v>0.13200000000000001</v>
      </c>
      <c r="N137" s="32">
        <f>N131*M137*TOU_MID</f>
        <v>112.49001331557923</v>
      </c>
      <c r="O137" s="68">
        <f>'General Input'!$B$12</f>
        <v>0.13200000000000001</v>
      </c>
      <c r="P137" s="2">
        <f>P131*O137*TOU_MID</f>
        <v>112.49001331557923</v>
      </c>
      <c r="Q137" s="48"/>
      <c r="R137" s="47">
        <f>'General Input'!$B$12</f>
        <v>0.13200000000000001</v>
      </c>
      <c r="S137" s="32">
        <f>S131*R137*TOU_MID</f>
        <v>112.49001331557923</v>
      </c>
      <c r="T137" s="68">
        <f>'General Input'!$B$12</f>
        <v>0.13200000000000001</v>
      </c>
      <c r="U137" s="2">
        <f>U131*T137*TOU_MID</f>
        <v>112.49001331557923</v>
      </c>
      <c r="V137" s="48"/>
    </row>
    <row r="138" spans="1:22" x14ac:dyDescent="0.25">
      <c r="A138" s="101">
        <f t="shared" si="21"/>
        <v>8</v>
      </c>
      <c r="B138" s="85" t="s">
        <v>22</v>
      </c>
      <c r="C138" s="84">
        <f>'General Input'!$B$13</f>
        <v>0.18</v>
      </c>
      <c r="D138" s="39">
        <f>D131*C138*TOU_ON</f>
        <v>161.78428761651131</v>
      </c>
      <c r="E138" s="69">
        <f>'General Input'!$B$13</f>
        <v>0.18</v>
      </c>
      <c r="F138" s="40">
        <f>F131*E138*TOU_ON</f>
        <v>161.78428761651131</v>
      </c>
      <c r="G138" s="85"/>
      <c r="H138" s="84">
        <f>'General Input'!$B$13</f>
        <v>0.18</v>
      </c>
      <c r="I138" s="39">
        <f>I131*H138*TOU_ON</f>
        <v>161.78428761651131</v>
      </c>
      <c r="J138" s="69">
        <f>'General Input'!$B$13</f>
        <v>0.18</v>
      </c>
      <c r="K138" s="40">
        <f>K131*J138*TOU_ON</f>
        <v>161.78428761651131</v>
      </c>
      <c r="L138" s="85"/>
      <c r="M138" s="84">
        <f>'General Input'!$B$13</f>
        <v>0.18</v>
      </c>
      <c r="N138" s="39">
        <f>N131*M138*TOU_ON</f>
        <v>161.78428761651131</v>
      </c>
      <c r="O138" s="69">
        <f>'General Input'!$B$13</f>
        <v>0.18</v>
      </c>
      <c r="P138" s="40">
        <f>P131*O138*TOU_ON</f>
        <v>161.78428761651131</v>
      </c>
      <c r="Q138" s="85"/>
      <c r="R138" s="84">
        <f>'General Input'!$B$13</f>
        <v>0.18</v>
      </c>
      <c r="S138" s="39">
        <f>S131*R138*TOU_ON</f>
        <v>161.78428761651131</v>
      </c>
      <c r="T138" s="69">
        <f>'General Input'!$B$13</f>
        <v>0.18</v>
      </c>
      <c r="U138" s="40">
        <f>U131*T138*TOU_ON</f>
        <v>161.78428761651131</v>
      </c>
      <c r="V138" s="85"/>
    </row>
    <row r="139" spans="1:22" x14ac:dyDescent="0.25">
      <c r="A139" s="102">
        <f t="shared" si="21"/>
        <v>9</v>
      </c>
      <c r="B139" s="103" t="s">
        <v>23</v>
      </c>
      <c r="C139" s="86"/>
      <c r="D139" s="56">
        <f>SUM(D136:D138)</f>
        <v>556.93741677762978</v>
      </c>
      <c r="E139" s="70"/>
      <c r="F139" s="55">
        <f>SUM(F136:F138)</f>
        <v>556.93741677762978</v>
      </c>
      <c r="G139" s="87">
        <f>D139-F139</f>
        <v>0</v>
      </c>
      <c r="H139" s="86"/>
      <c r="I139" s="56">
        <f>SUM(I136:I138)</f>
        <v>556.93741677762978</v>
      </c>
      <c r="J139" s="70"/>
      <c r="K139" s="55">
        <f>SUM(K136:K138)</f>
        <v>556.93741677762978</v>
      </c>
      <c r="L139" s="87">
        <f>I139-K139</f>
        <v>0</v>
      </c>
      <c r="M139" s="86"/>
      <c r="N139" s="56">
        <f>SUM(N136:N138)</f>
        <v>556.93741677762978</v>
      </c>
      <c r="O139" s="70"/>
      <c r="P139" s="55">
        <f>SUM(P136:P138)</f>
        <v>556.93741677762978</v>
      </c>
      <c r="Q139" s="87">
        <f>N139-P139</f>
        <v>0</v>
      </c>
      <c r="R139" s="86"/>
      <c r="S139" s="56">
        <f>SUM(S136:S138)</f>
        <v>556.93741677762978</v>
      </c>
      <c r="T139" s="70"/>
      <c r="U139" s="55">
        <f>SUM(U136:U138)</f>
        <v>556.93741677762978</v>
      </c>
      <c r="V139" s="87">
        <f>S139-U139</f>
        <v>0</v>
      </c>
    </row>
    <row r="140" spans="1:22" x14ac:dyDescent="0.25">
      <c r="A140" s="104">
        <f t="shared" si="21"/>
        <v>10</v>
      </c>
      <c r="B140" s="105" t="s">
        <v>88</v>
      </c>
      <c r="C140" s="88"/>
      <c r="D140" s="80"/>
      <c r="E140" s="71"/>
      <c r="F140" s="57"/>
      <c r="G140" s="89">
        <f>G139/D139</f>
        <v>0</v>
      </c>
      <c r="H140" s="88"/>
      <c r="I140" s="80"/>
      <c r="J140" s="71"/>
      <c r="K140" s="57"/>
      <c r="L140" s="89">
        <f>L139/I139</f>
        <v>0</v>
      </c>
      <c r="M140" s="88"/>
      <c r="N140" s="80"/>
      <c r="O140" s="71"/>
      <c r="P140" s="57"/>
      <c r="Q140" s="89">
        <f>Q139/N139</f>
        <v>0</v>
      </c>
      <c r="R140" s="88"/>
      <c r="S140" s="80"/>
      <c r="T140" s="71"/>
      <c r="U140" s="57"/>
      <c r="V140" s="89">
        <f>V139/S139</f>
        <v>0</v>
      </c>
    </row>
    <row r="141" spans="1:22" x14ac:dyDescent="0.25">
      <c r="A141" s="106">
        <f t="shared" si="21"/>
        <v>11</v>
      </c>
      <c r="B141" s="91" t="s">
        <v>25</v>
      </c>
      <c r="C141" s="90"/>
      <c r="D141" s="81"/>
      <c r="E141" s="72"/>
      <c r="F141" s="54"/>
      <c r="G141" s="91"/>
      <c r="H141" s="90"/>
      <c r="I141" s="81"/>
      <c r="J141" s="72"/>
      <c r="K141" s="54"/>
      <c r="L141" s="91"/>
      <c r="M141" s="90"/>
      <c r="N141" s="81"/>
      <c r="O141" s="72"/>
      <c r="P141" s="54"/>
      <c r="Q141" s="91"/>
      <c r="R141" s="90"/>
      <c r="S141" s="81"/>
      <c r="T141" s="72"/>
      <c r="U141" s="54"/>
      <c r="V141" s="91"/>
    </row>
    <row r="142" spans="1:22" x14ac:dyDescent="0.25">
      <c r="A142" s="99">
        <f t="shared" si="21"/>
        <v>12</v>
      </c>
      <c r="B142" s="48" t="s">
        <v>5</v>
      </c>
      <c r="C142" s="35">
        <f>Rates!$C$3</f>
        <v>30</v>
      </c>
      <c r="D142" s="32">
        <f>C142</f>
        <v>30</v>
      </c>
      <c r="E142" s="73">
        <f>Rates!$K$3</f>
        <v>30.53</v>
      </c>
      <c r="F142" s="2">
        <f>E142</f>
        <v>30.53</v>
      </c>
      <c r="G142" s="48"/>
      <c r="H142" s="35">
        <f>Rates!$C$3</f>
        <v>30</v>
      </c>
      <c r="I142" s="32">
        <f>H142</f>
        <v>30</v>
      </c>
      <c r="J142" s="73">
        <f>Rates!$K$3</f>
        <v>30.53</v>
      </c>
      <c r="K142" s="2">
        <f>J142</f>
        <v>30.53</v>
      </c>
      <c r="L142" s="48"/>
      <c r="M142" s="35">
        <f>Rates!$C$3</f>
        <v>30</v>
      </c>
      <c r="N142" s="32">
        <f>M142</f>
        <v>30</v>
      </c>
      <c r="O142" s="73">
        <f>Rates!$K$3</f>
        <v>30.53</v>
      </c>
      <c r="P142" s="2">
        <f>O142</f>
        <v>30.53</v>
      </c>
      <c r="Q142" s="48"/>
      <c r="R142" s="35">
        <f>Rates!$C$3</f>
        <v>30</v>
      </c>
      <c r="S142" s="32">
        <f>R142</f>
        <v>30</v>
      </c>
      <c r="T142" s="73">
        <f>Rates!$K$3</f>
        <v>30.53</v>
      </c>
      <c r="U142" s="2">
        <f>T142</f>
        <v>30.53</v>
      </c>
      <c r="V142" s="48"/>
    </row>
    <row r="143" spans="1:22" x14ac:dyDescent="0.25">
      <c r="A143" s="99">
        <f t="shared" si="21"/>
        <v>13</v>
      </c>
      <c r="B143" s="48" t="s">
        <v>140</v>
      </c>
      <c r="C143" s="35">
        <f>Rates!$C$4</f>
        <v>2.94</v>
      </c>
      <c r="D143" s="32">
        <f t="shared" ref="D143:D144" si="22">C143</f>
        <v>2.94</v>
      </c>
      <c r="E143" s="73">
        <f>Rates!$K$4</f>
        <v>0</v>
      </c>
      <c r="F143" s="2">
        <f t="shared" ref="F143:F144" si="23">E143</f>
        <v>0</v>
      </c>
      <c r="G143" s="48"/>
      <c r="H143" s="35">
        <f>Rates!$C$4</f>
        <v>2.94</v>
      </c>
      <c r="I143" s="32">
        <f t="shared" ref="I143:I144" si="24">H143</f>
        <v>2.94</v>
      </c>
      <c r="J143" s="73">
        <f>Rates!$K$4</f>
        <v>0</v>
      </c>
      <c r="K143" s="2">
        <f t="shared" ref="K143:K144" si="25">J143</f>
        <v>0</v>
      </c>
      <c r="L143" s="48"/>
      <c r="M143" s="35">
        <f>Rates!$C$4</f>
        <v>2.94</v>
      </c>
      <c r="N143" s="32">
        <f t="shared" ref="N143:N144" si="26">M143</f>
        <v>2.94</v>
      </c>
      <c r="O143" s="73">
        <f>Rates!$K$4</f>
        <v>0</v>
      </c>
      <c r="P143" s="2">
        <f t="shared" ref="P143:P144" si="27">O143</f>
        <v>0</v>
      </c>
      <c r="Q143" s="48"/>
      <c r="R143" s="35">
        <f>Rates!$C$4</f>
        <v>2.94</v>
      </c>
      <c r="S143" s="32">
        <f t="shared" ref="S143:S144" si="28">R143</f>
        <v>2.94</v>
      </c>
      <c r="T143" s="73">
        <f>Rates!$K$4</f>
        <v>0</v>
      </c>
      <c r="U143" s="2">
        <f t="shared" ref="U143:U144" si="29">T143</f>
        <v>0</v>
      </c>
      <c r="V143" s="48"/>
    </row>
    <row r="144" spans="1:22" x14ac:dyDescent="0.25">
      <c r="A144" s="99">
        <f t="shared" si="21"/>
        <v>14</v>
      </c>
      <c r="B144" s="48" t="s">
        <v>73</v>
      </c>
      <c r="C144" s="35">
        <f>Rates!$C$5</f>
        <v>0.79</v>
      </c>
      <c r="D144" s="32">
        <f t="shared" si="22"/>
        <v>0.79</v>
      </c>
      <c r="E144" s="73">
        <f>Rates!$K$5</f>
        <v>0.79</v>
      </c>
      <c r="F144" s="2">
        <f t="shared" si="23"/>
        <v>0.79</v>
      </c>
      <c r="G144" s="48"/>
      <c r="H144" s="35">
        <f>Rates!$C$5</f>
        <v>0.79</v>
      </c>
      <c r="I144" s="32">
        <f t="shared" si="24"/>
        <v>0.79</v>
      </c>
      <c r="J144" s="73">
        <f>Rates!$K$5</f>
        <v>0.79</v>
      </c>
      <c r="K144" s="2">
        <f t="shared" si="25"/>
        <v>0.79</v>
      </c>
      <c r="L144" s="48"/>
      <c r="M144" s="35">
        <f>Rates!$C$5</f>
        <v>0.79</v>
      </c>
      <c r="N144" s="32">
        <f t="shared" si="26"/>
        <v>0.79</v>
      </c>
      <c r="O144" s="73">
        <f>Rates!$K$5</f>
        <v>0.79</v>
      </c>
      <c r="P144" s="2">
        <f t="shared" si="27"/>
        <v>0.79</v>
      </c>
      <c r="Q144" s="48"/>
      <c r="R144" s="35">
        <f>Rates!$C$5</f>
        <v>0.79</v>
      </c>
      <c r="S144" s="32">
        <f t="shared" si="28"/>
        <v>0.79</v>
      </c>
      <c r="T144" s="73">
        <f>Rates!$K$5</f>
        <v>0.79</v>
      </c>
      <c r="U144" s="2">
        <f t="shared" si="29"/>
        <v>0.79</v>
      </c>
      <c r="V144" s="48"/>
    </row>
    <row r="145" spans="1:22" x14ac:dyDescent="0.25">
      <c r="A145" s="99">
        <f t="shared" si="21"/>
        <v>15</v>
      </c>
      <c r="B145" s="48" t="s">
        <v>4</v>
      </c>
      <c r="C145" s="37">
        <f>D139/D131</f>
        <v>0.11138748335552595</v>
      </c>
      <c r="D145" s="32">
        <f>(D134-D131)*C145</f>
        <v>24.059696404793502</v>
      </c>
      <c r="E145" s="74">
        <f>F139/F131</f>
        <v>0.11138748335552595</v>
      </c>
      <c r="F145" s="2">
        <f>(F134-F131)*E145</f>
        <v>24.059696404793502</v>
      </c>
      <c r="G145" s="48"/>
      <c r="H145" s="37">
        <f>I139/I131</f>
        <v>0.11138748335552595</v>
      </c>
      <c r="I145" s="32">
        <f>(I134-I131)*H145</f>
        <v>24.059696404793502</v>
      </c>
      <c r="J145" s="74">
        <f>K139/K131</f>
        <v>0.11138748335552595</v>
      </c>
      <c r="K145" s="2">
        <f>(K134-K131)*J145</f>
        <v>24.059696404793502</v>
      </c>
      <c r="L145" s="48"/>
      <c r="M145" s="37">
        <f>N139/N131</f>
        <v>0.11138748335552595</v>
      </c>
      <c r="N145" s="32">
        <f>(N134-N131)*M145</f>
        <v>24.059696404793502</v>
      </c>
      <c r="O145" s="74">
        <f>P139/P131</f>
        <v>0.11138748335552595</v>
      </c>
      <c r="P145" s="2">
        <f>(P134-P131)*O145</f>
        <v>24.059696404793502</v>
      </c>
      <c r="Q145" s="48"/>
      <c r="R145" s="37">
        <f>S139/S131</f>
        <v>0.11138748335552595</v>
      </c>
      <c r="S145" s="32">
        <f>(S134-S131)*R145</f>
        <v>24.059696404793502</v>
      </c>
      <c r="T145" s="74">
        <f>U139/U131</f>
        <v>0.11138748335552595</v>
      </c>
      <c r="U145" s="2">
        <f>(U134-U131)*T145</f>
        <v>24.059696404793502</v>
      </c>
      <c r="V145" s="48"/>
    </row>
    <row r="146" spans="1:22" x14ac:dyDescent="0.25">
      <c r="A146" s="99">
        <f t="shared" si="21"/>
        <v>16</v>
      </c>
      <c r="B146" s="48" t="s">
        <v>68</v>
      </c>
      <c r="C146" s="37">
        <f>Rates!$C$7</f>
        <v>9.9000000000000008E-3</v>
      </c>
      <c r="D146" s="32">
        <f>C146*D131</f>
        <v>49.500000000000007</v>
      </c>
      <c r="E146" s="74">
        <f>Rates!$K$7</f>
        <v>1.01E-2</v>
      </c>
      <c r="F146" s="2">
        <f>E146*F131</f>
        <v>50.5</v>
      </c>
      <c r="G146" s="48"/>
      <c r="H146" s="37">
        <f>Rates!$C$7</f>
        <v>9.9000000000000008E-3</v>
      </c>
      <c r="I146" s="32">
        <f>H146*I131</f>
        <v>49.500000000000007</v>
      </c>
      <c r="J146" s="74">
        <f>Rates!$K$7</f>
        <v>1.01E-2</v>
      </c>
      <c r="K146" s="2">
        <f>J146*K131</f>
        <v>50.5</v>
      </c>
      <c r="L146" s="48"/>
      <c r="M146" s="37">
        <f>Rates!$C$7</f>
        <v>9.9000000000000008E-3</v>
      </c>
      <c r="N146" s="32">
        <f>M146*N131</f>
        <v>49.500000000000007</v>
      </c>
      <c r="O146" s="74">
        <f>Rates!$K$7</f>
        <v>1.01E-2</v>
      </c>
      <c r="P146" s="2">
        <f>O146*P131</f>
        <v>50.5</v>
      </c>
      <c r="Q146" s="48"/>
      <c r="R146" s="37">
        <f>Rates!$C$7</f>
        <v>9.9000000000000008E-3</v>
      </c>
      <c r="S146" s="32">
        <f>R146*S131</f>
        <v>49.500000000000007</v>
      </c>
      <c r="T146" s="74">
        <f>Rates!$K$7</f>
        <v>1.01E-2</v>
      </c>
      <c r="U146" s="2">
        <f>T146*U131</f>
        <v>50.5</v>
      </c>
      <c r="V146" s="48"/>
    </row>
    <row r="147" spans="1:22" x14ac:dyDescent="0.25">
      <c r="A147" s="99">
        <f t="shared" si="21"/>
        <v>17</v>
      </c>
      <c r="B147" s="48" t="s">
        <v>7</v>
      </c>
      <c r="C147" s="37">
        <f>Rates!$C$8</f>
        <v>1.5E-3</v>
      </c>
      <c r="D147" s="32">
        <f>C147*D131</f>
        <v>7.5</v>
      </c>
      <c r="E147" s="74">
        <f>Rates!$K$8</f>
        <v>1.5E-3</v>
      </c>
      <c r="F147" s="2">
        <f>E147*F131</f>
        <v>7.5</v>
      </c>
      <c r="G147" s="48"/>
      <c r="H147" s="37">
        <f>Rates!$C$8</f>
        <v>1.5E-3</v>
      </c>
      <c r="I147" s="32">
        <f>H147*I131</f>
        <v>7.5</v>
      </c>
      <c r="J147" s="74">
        <f>Rates!$K$8</f>
        <v>1.5E-3</v>
      </c>
      <c r="K147" s="2">
        <f>J147*K131</f>
        <v>7.5</v>
      </c>
      <c r="L147" s="48"/>
      <c r="M147" s="37">
        <f>Rates!$C$8</f>
        <v>1.5E-3</v>
      </c>
      <c r="N147" s="32">
        <f>M147*N131</f>
        <v>7.5</v>
      </c>
      <c r="O147" s="74">
        <f>Rates!$K$8</f>
        <v>1.5E-3</v>
      </c>
      <c r="P147" s="2">
        <f>O147*P131</f>
        <v>7.5</v>
      </c>
      <c r="Q147" s="48"/>
      <c r="R147" s="37">
        <f>Rates!$C$8</f>
        <v>1.5E-3</v>
      </c>
      <c r="S147" s="32">
        <f>R147*S131</f>
        <v>7.5</v>
      </c>
      <c r="T147" s="74">
        <f>Rates!$K$8</f>
        <v>1.5E-3</v>
      </c>
      <c r="U147" s="2">
        <f>T147*U131</f>
        <v>7.5</v>
      </c>
      <c r="V147" s="48"/>
    </row>
    <row r="148" spans="1:22" x14ac:dyDescent="0.25">
      <c r="A148" s="99">
        <f t="shared" si="21"/>
        <v>18</v>
      </c>
      <c r="B148" s="48" t="s">
        <v>8</v>
      </c>
      <c r="C148" s="37">
        <f>Rates!$C$9</f>
        <v>6.9999999999999999E-4</v>
      </c>
      <c r="D148" s="32">
        <f>C148*D131</f>
        <v>3.5</v>
      </c>
      <c r="E148" s="74">
        <f>Rates!$K$9</f>
        <v>8.0000000000000004E-4</v>
      </c>
      <c r="F148" s="2">
        <f>E148*F131</f>
        <v>4</v>
      </c>
      <c r="G148" s="48"/>
      <c r="H148" s="37">
        <f>Rates!$C$9</f>
        <v>6.9999999999999999E-4</v>
      </c>
      <c r="I148" s="32">
        <f>H148*I131</f>
        <v>3.5</v>
      </c>
      <c r="J148" s="74">
        <f>Rates!$K$9</f>
        <v>8.0000000000000004E-4</v>
      </c>
      <c r="K148" s="2">
        <f>J148*K131</f>
        <v>4</v>
      </c>
      <c r="L148" s="48"/>
      <c r="M148" s="37">
        <f>Rates!$C$9</f>
        <v>6.9999999999999999E-4</v>
      </c>
      <c r="N148" s="32">
        <f>M148*N131</f>
        <v>3.5</v>
      </c>
      <c r="O148" s="74">
        <f>Rates!$K$9</f>
        <v>8.0000000000000004E-4</v>
      </c>
      <c r="P148" s="2">
        <f>O148*P131</f>
        <v>4</v>
      </c>
      <c r="Q148" s="48"/>
      <c r="R148" s="37">
        <f>Rates!$C$9</f>
        <v>6.9999999999999999E-4</v>
      </c>
      <c r="S148" s="32">
        <f>R148*S131</f>
        <v>3.5</v>
      </c>
      <c r="T148" s="74">
        <f>Rates!$K$9</f>
        <v>8.0000000000000004E-4</v>
      </c>
      <c r="U148" s="2">
        <f>T148*U131</f>
        <v>4</v>
      </c>
      <c r="V148" s="48"/>
    </row>
    <row r="149" spans="1:22" x14ac:dyDescent="0.25">
      <c r="A149" s="99">
        <f t="shared" si="21"/>
        <v>19</v>
      </c>
      <c r="B149" s="48" t="s">
        <v>76</v>
      </c>
      <c r="C149" s="37">
        <v>0</v>
      </c>
      <c r="D149" s="32">
        <f>C149*D131</f>
        <v>0</v>
      </c>
      <c r="E149" s="74">
        <v>0</v>
      </c>
      <c r="F149" s="2">
        <f>E149*F131</f>
        <v>0</v>
      </c>
      <c r="G149" s="48"/>
      <c r="H149" s="37">
        <v>0</v>
      </c>
      <c r="I149" s="32">
        <f>H149*I131</f>
        <v>0</v>
      </c>
      <c r="J149" s="74">
        <v>0</v>
      </c>
      <c r="K149" s="2">
        <f>J149*K131</f>
        <v>0</v>
      </c>
      <c r="L149" s="48"/>
      <c r="M149" s="37">
        <f>Rates!$C$20</f>
        <v>4.0000000000000002E-4</v>
      </c>
      <c r="N149" s="32">
        <f>M149*N131</f>
        <v>2</v>
      </c>
      <c r="O149" s="74">
        <v>0</v>
      </c>
      <c r="P149" s="2">
        <f>O149*P131</f>
        <v>0</v>
      </c>
      <c r="Q149" s="48"/>
      <c r="R149" s="37">
        <f>Rates!$C$23</f>
        <v>2.3E-3</v>
      </c>
      <c r="S149" s="32">
        <f>R149*S131</f>
        <v>11.5</v>
      </c>
      <c r="T149" s="74">
        <v>0</v>
      </c>
      <c r="U149" s="2">
        <f>T149*U131</f>
        <v>0</v>
      </c>
      <c r="V149" s="48"/>
    </row>
    <row r="150" spans="1:22" x14ac:dyDescent="0.25">
      <c r="A150" s="99">
        <f t="shared" si="21"/>
        <v>20</v>
      </c>
      <c r="B150" s="48" t="s">
        <v>83</v>
      </c>
      <c r="C150" s="37">
        <v>0</v>
      </c>
      <c r="D150" s="32">
        <f>C150*D131</f>
        <v>0</v>
      </c>
      <c r="E150" s="74">
        <v>0</v>
      </c>
      <c r="F150" s="2">
        <f>E150*F131</f>
        <v>0</v>
      </c>
      <c r="G150" s="48"/>
      <c r="H150" s="37">
        <v>0</v>
      </c>
      <c r="I150" s="32">
        <f>H150*I131</f>
        <v>0</v>
      </c>
      <c r="J150" s="74">
        <v>0</v>
      </c>
      <c r="K150" s="2">
        <f>J150*K131</f>
        <v>0</v>
      </c>
      <c r="L150" s="48"/>
      <c r="M150" s="37">
        <v>0</v>
      </c>
      <c r="N150" s="32">
        <f>M150*N131</f>
        <v>0</v>
      </c>
      <c r="O150" s="74">
        <v>0</v>
      </c>
      <c r="P150" s="2">
        <f>O150*P131</f>
        <v>0</v>
      </c>
      <c r="Q150" s="48"/>
      <c r="R150" s="37">
        <f>Rates!$C$24</f>
        <v>5.8999999999999999E-3</v>
      </c>
      <c r="S150" s="32">
        <f>R150*S131</f>
        <v>29.5</v>
      </c>
      <c r="T150" s="74">
        <v>0</v>
      </c>
      <c r="U150" s="2">
        <f>T150*U131</f>
        <v>0</v>
      </c>
      <c r="V150" s="48"/>
    </row>
    <row r="151" spans="1:22" x14ac:dyDescent="0.25">
      <c r="A151" s="99">
        <f t="shared" si="21"/>
        <v>21</v>
      </c>
      <c r="B151" s="48" t="s">
        <v>77</v>
      </c>
      <c r="C151" s="37">
        <f>Rates!$C$10</f>
        <v>1.5E-3</v>
      </c>
      <c r="D151" s="32">
        <f>C151*D131</f>
        <v>7.5</v>
      </c>
      <c r="E151" s="74">
        <f>Rates!$K$10</f>
        <v>0</v>
      </c>
      <c r="F151" s="2">
        <f>E151*F131</f>
        <v>0</v>
      </c>
      <c r="G151" s="48"/>
      <c r="H151" s="37">
        <f>Rates!$C$10</f>
        <v>1.5E-3</v>
      </c>
      <c r="I151" s="32">
        <f>H151*I131</f>
        <v>7.5</v>
      </c>
      <c r="J151" s="74">
        <f>Rates!$K$10</f>
        <v>0</v>
      </c>
      <c r="K151" s="2">
        <f>J151*K131</f>
        <v>0</v>
      </c>
      <c r="L151" s="48"/>
      <c r="M151" s="37">
        <f>Rates!$C$10</f>
        <v>1.5E-3</v>
      </c>
      <c r="N151" s="32">
        <f>M151*N131</f>
        <v>7.5</v>
      </c>
      <c r="O151" s="74">
        <f>Rates!$K$10</f>
        <v>0</v>
      </c>
      <c r="P151" s="2">
        <f>O151*P131</f>
        <v>0</v>
      </c>
      <c r="Q151" s="48"/>
      <c r="R151" s="37">
        <f>Rates!$C$10</f>
        <v>1.5E-3</v>
      </c>
      <c r="S151" s="32">
        <f>R151*S131</f>
        <v>7.5</v>
      </c>
      <c r="T151" s="74">
        <f>Rates!$K$10</f>
        <v>0</v>
      </c>
      <c r="U151" s="2">
        <f>T151*U131</f>
        <v>0</v>
      </c>
      <c r="V151" s="48"/>
    </row>
    <row r="152" spans="1:22" x14ac:dyDescent="0.25">
      <c r="A152" s="99">
        <f t="shared" si="21"/>
        <v>22</v>
      </c>
      <c r="B152" s="48" t="s">
        <v>158</v>
      </c>
      <c r="C152" s="37">
        <f>Rates!$C$11</f>
        <v>0</v>
      </c>
      <c r="D152" s="32">
        <f>C152*D131</f>
        <v>0</v>
      </c>
      <c r="E152" s="74">
        <f>Rates!$K$11</f>
        <v>-1.4E-3</v>
      </c>
      <c r="F152" s="2">
        <f>E152*F131</f>
        <v>-7</v>
      </c>
      <c r="G152" s="48"/>
      <c r="H152" s="37">
        <f>Rates!$C$11</f>
        <v>0</v>
      </c>
      <c r="I152" s="32">
        <f>H152*I131</f>
        <v>0</v>
      </c>
      <c r="J152" s="74">
        <f>Rates!$K$11</f>
        <v>-1.4E-3</v>
      </c>
      <c r="K152" s="2">
        <f>J152*K131</f>
        <v>-7</v>
      </c>
      <c r="L152" s="48"/>
      <c r="M152" s="37">
        <f>Rates!$C$11</f>
        <v>0</v>
      </c>
      <c r="N152" s="32">
        <f>M152*N131</f>
        <v>0</v>
      </c>
      <c r="O152" s="74">
        <f>Rates!$K$11</f>
        <v>-1.4E-3</v>
      </c>
      <c r="P152" s="2">
        <f>O152*P131</f>
        <v>-7</v>
      </c>
      <c r="Q152" s="48"/>
      <c r="R152" s="37">
        <f>Rates!$C$11</f>
        <v>0</v>
      </c>
      <c r="S152" s="32">
        <f>R152*S131</f>
        <v>0</v>
      </c>
      <c r="T152" s="74">
        <f>Rates!$K$11</f>
        <v>-1.4E-3</v>
      </c>
      <c r="U152" s="2">
        <f>T152*U131</f>
        <v>-7</v>
      </c>
      <c r="V152" s="48"/>
    </row>
    <row r="153" spans="1:22" x14ac:dyDescent="0.25">
      <c r="A153" s="99">
        <f t="shared" si="21"/>
        <v>23</v>
      </c>
      <c r="B153" s="48" t="s">
        <v>174</v>
      </c>
      <c r="C153" s="37">
        <f>Rates!$C$12</f>
        <v>0</v>
      </c>
      <c r="D153" s="32">
        <f>C153*D131</f>
        <v>0</v>
      </c>
      <c r="E153" s="74">
        <f>Rates!$K$12</f>
        <v>2.9999999999999997E-4</v>
      </c>
      <c r="F153" s="2">
        <f>E153*F131</f>
        <v>1.4999999999999998</v>
      </c>
      <c r="G153" s="48"/>
      <c r="H153" s="37">
        <f>Rates!$C$12</f>
        <v>0</v>
      </c>
      <c r="I153" s="32">
        <f>H153*I131</f>
        <v>0</v>
      </c>
      <c r="J153" s="74">
        <f>Rates!$K$12</f>
        <v>2.9999999999999997E-4</v>
      </c>
      <c r="K153" s="2">
        <f>J153*K131</f>
        <v>1.4999999999999998</v>
      </c>
      <c r="L153" s="48"/>
      <c r="M153" s="37">
        <f>Rates!$C$12</f>
        <v>0</v>
      </c>
      <c r="N153" s="32">
        <f>M153*N131</f>
        <v>0</v>
      </c>
      <c r="O153" s="74">
        <f>Rates!$K$12</f>
        <v>2.9999999999999997E-4</v>
      </c>
      <c r="P153" s="2">
        <f>O153*P131</f>
        <v>1.4999999999999998</v>
      </c>
      <c r="Q153" s="48"/>
      <c r="R153" s="37">
        <f>Rates!$C$12</f>
        <v>0</v>
      </c>
      <c r="S153" s="32">
        <f>R153*S131</f>
        <v>0</v>
      </c>
      <c r="T153" s="74">
        <f>Rates!$K$12</f>
        <v>2.9999999999999997E-4</v>
      </c>
      <c r="U153" s="2">
        <f>T153*U131</f>
        <v>1.4999999999999998</v>
      </c>
      <c r="V153" s="48"/>
    </row>
    <row r="154" spans="1:22" x14ac:dyDescent="0.25">
      <c r="A154" s="99">
        <f t="shared" si="21"/>
        <v>24</v>
      </c>
      <c r="B154" s="48" t="s">
        <v>72</v>
      </c>
      <c r="C154" s="37">
        <f>Rates!$C$13</f>
        <v>4.0000000000000002E-4</v>
      </c>
      <c r="D154" s="32">
        <f>C154*D131</f>
        <v>2</v>
      </c>
      <c r="E154" s="74">
        <f>Rates!$K$13</f>
        <v>0</v>
      </c>
      <c r="F154" s="2">
        <f>E154*F131</f>
        <v>0</v>
      </c>
      <c r="G154" s="48"/>
      <c r="H154" s="37">
        <f>Rates!$C$13</f>
        <v>4.0000000000000002E-4</v>
      </c>
      <c r="I154" s="32">
        <f>H154*I131</f>
        <v>2</v>
      </c>
      <c r="J154" s="74">
        <f>Rates!$K$13</f>
        <v>0</v>
      </c>
      <c r="K154" s="2">
        <f>J154*K131</f>
        <v>0</v>
      </c>
      <c r="L154" s="48"/>
      <c r="M154" s="37">
        <f>Rates!$C$13</f>
        <v>4.0000000000000002E-4</v>
      </c>
      <c r="N154" s="32">
        <f>M154*N131</f>
        <v>2</v>
      </c>
      <c r="O154" s="74">
        <f>Rates!$K$13</f>
        <v>0</v>
      </c>
      <c r="P154" s="2">
        <f>O154*P131</f>
        <v>0</v>
      </c>
      <c r="Q154" s="48"/>
      <c r="R154" s="37">
        <f>Rates!$C$13</f>
        <v>4.0000000000000002E-4</v>
      </c>
      <c r="S154" s="32">
        <f>R154*S131</f>
        <v>2</v>
      </c>
      <c r="T154" s="74">
        <f>Rates!$K$13</f>
        <v>0</v>
      </c>
      <c r="U154" s="2">
        <f>T154*U131</f>
        <v>0</v>
      </c>
      <c r="V154" s="48"/>
    </row>
    <row r="155" spans="1:22" x14ac:dyDescent="0.25">
      <c r="A155" s="99">
        <f t="shared" si="21"/>
        <v>25</v>
      </c>
      <c r="B155" s="48" t="s">
        <v>79</v>
      </c>
      <c r="C155" s="37">
        <f>Rates!$C$14</f>
        <v>-2.2000000000000001E-3</v>
      </c>
      <c r="D155" s="32">
        <f>C155*D131</f>
        <v>-11</v>
      </c>
      <c r="E155" s="74">
        <f>Rates!$K$14</f>
        <v>-2.2000000000000001E-3</v>
      </c>
      <c r="F155" s="2">
        <f>E155*F131</f>
        <v>-11</v>
      </c>
      <c r="G155" s="48"/>
      <c r="H155" s="37">
        <f>Rates!$C$14</f>
        <v>-2.2000000000000001E-3</v>
      </c>
      <c r="I155" s="32">
        <f>H155*I131</f>
        <v>-11</v>
      </c>
      <c r="J155" s="74">
        <f>Rates!$K$14</f>
        <v>-2.2000000000000001E-3</v>
      </c>
      <c r="K155" s="2">
        <f>J155*K131</f>
        <v>-11</v>
      </c>
      <c r="L155" s="48"/>
      <c r="M155" s="37">
        <f>Rates!$C$14</f>
        <v>-2.2000000000000001E-3</v>
      </c>
      <c r="N155" s="32">
        <f>M155*N131</f>
        <v>-11</v>
      </c>
      <c r="O155" s="74">
        <f>Rates!$K$14</f>
        <v>-2.2000000000000001E-3</v>
      </c>
      <c r="P155" s="2">
        <f>O155*P131</f>
        <v>-11</v>
      </c>
      <c r="Q155" s="48"/>
      <c r="R155" s="37">
        <f>Rates!$C$14</f>
        <v>-2.2000000000000001E-3</v>
      </c>
      <c r="S155" s="32">
        <f>R155*S131</f>
        <v>-11</v>
      </c>
      <c r="T155" s="74">
        <f>Rates!$K$14</f>
        <v>-2.2000000000000001E-3</v>
      </c>
      <c r="U155" s="2">
        <f>T155*U131</f>
        <v>-11</v>
      </c>
      <c r="V155" s="48"/>
    </row>
    <row r="156" spans="1:22" x14ac:dyDescent="0.25">
      <c r="A156" s="102">
        <f t="shared" si="21"/>
        <v>26</v>
      </c>
      <c r="B156" s="103" t="s">
        <v>23</v>
      </c>
      <c r="C156" s="86"/>
      <c r="D156" s="56">
        <f>SUM(D142:D155)</f>
        <v>116.78969640479352</v>
      </c>
      <c r="E156" s="70"/>
      <c r="F156" s="55">
        <f>SUM(F142:F155)</f>
        <v>100.87969640479351</v>
      </c>
      <c r="G156" s="87">
        <f>F156-D156</f>
        <v>-15.910000000000011</v>
      </c>
      <c r="H156" s="86"/>
      <c r="I156" s="56">
        <f>SUM(I142:I155)</f>
        <v>116.78969640479352</v>
      </c>
      <c r="J156" s="70"/>
      <c r="K156" s="55">
        <f>SUM(K142:K155)</f>
        <v>100.87969640479351</v>
      </c>
      <c r="L156" s="87">
        <f>K156-I156</f>
        <v>-15.910000000000011</v>
      </c>
      <c r="M156" s="86"/>
      <c r="N156" s="56">
        <f>SUM(N142:N155)</f>
        <v>118.78969640479352</v>
      </c>
      <c r="O156" s="70"/>
      <c r="P156" s="55">
        <f>SUM(P142:P155)</f>
        <v>100.87969640479351</v>
      </c>
      <c r="Q156" s="87">
        <f>P156-N156</f>
        <v>-17.910000000000011</v>
      </c>
      <c r="R156" s="86"/>
      <c r="S156" s="56">
        <f>SUM(S142:S155)</f>
        <v>157.78969640479352</v>
      </c>
      <c r="T156" s="70"/>
      <c r="U156" s="55">
        <f>SUM(U142:U155)</f>
        <v>100.87969640479351</v>
      </c>
      <c r="V156" s="87">
        <f>U156-S156</f>
        <v>-56.910000000000011</v>
      </c>
    </row>
    <row r="157" spans="1:22" x14ac:dyDescent="0.25">
      <c r="A157" s="104">
        <f t="shared" si="21"/>
        <v>27</v>
      </c>
      <c r="B157" s="105" t="s">
        <v>88</v>
      </c>
      <c r="C157" s="88"/>
      <c r="D157" s="80"/>
      <c r="E157" s="71"/>
      <c r="F157" s="57"/>
      <c r="G157" s="89">
        <f>G156/D156</f>
        <v>-0.13622777085451007</v>
      </c>
      <c r="H157" s="88"/>
      <c r="I157" s="80"/>
      <c r="J157" s="71"/>
      <c r="K157" s="57"/>
      <c r="L157" s="89">
        <f>L156/I156</f>
        <v>-0.13622777085451007</v>
      </c>
      <c r="M157" s="88"/>
      <c r="N157" s="80"/>
      <c r="O157" s="71"/>
      <c r="P157" s="57"/>
      <c r="Q157" s="89">
        <f>Q156/N156</f>
        <v>-0.15077065218660909</v>
      </c>
      <c r="R157" s="88"/>
      <c r="S157" s="80"/>
      <c r="T157" s="71"/>
      <c r="U157" s="57"/>
      <c r="V157" s="89">
        <f>V156/S156</f>
        <v>-0.36066993787733237</v>
      </c>
    </row>
    <row r="158" spans="1:22" x14ac:dyDescent="0.25">
      <c r="A158" s="106">
        <f t="shared" si="21"/>
        <v>28</v>
      </c>
      <c r="B158" s="91" t="s">
        <v>26</v>
      </c>
      <c r="C158" s="90"/>
      <c r="D158" s="81"/>
      <c r="E158" s="72"/>
      <c r="F158" s="54"/>
      <c r="G158" s="91"/>
      <c r="H158" s="90"/>
      <c r="I158" s="81"/>
      <c r="J158" s="72"/>
      <c r="K158" s="54"/>
      <c r="L158" s="91"/>
      <c r="M158" s="90"/>
      <c r="N158" s="81"/>
      <c r="O158" s="72"/>
      <c r="P158" s="54"/>
      <c r="Q158" s="91"/>
      <c r="R158" s="90"/>
      <c r="S158" s="81"/>
      <c r="T158" s="72"/>
      <c r="U158" s="54"/>
      <c r="V158" s="91"/>
    </row>
    <row r="159" spans="1:22" x14ac:dyDescent="0.25">
      <c r="A159" s="99">
        <f t="shared" si="21"/>
        <v>29</v>
      </c>
      <c r="B159" s="48" t="s">
        <v>58</v>
      </c>
      <c r="C159" s="37">
        <f>Rates!$C$17</f>
        <v>6.1000000000000004E-3</v>
      </c>
      <c r="D159" s="32">
        <f>C159*D134</f>
        <v>31.817599999999995</v>
      </c>
      <c r="E159" s="74">
        <f>Rates!$K$17</f>
        <v>6.0000000000000001E-3</v>
      </c>
      <c r="F159" s="2">
        <f>E159*F134</f>
        <v>31.295999999999996</v>
      </c>
      <c r="G159" s="48"/>
      <c r="H159" s="37">
        <f>Rates!$C$17</f>
        <v>6.1000000000000004E-3</v>
      </c>
      <c r="I159" s="32">
        <f>H159*I134</f>
        <v>31.817599999999995</v>
      </c>
      <c r="J159" s="74">
        <f>Rates!$K$17</f>
        <v>6.0000000000000001E-3</v>
      </c>
      <c r="K159" s="2">
        <f>J159*K134</f>
        <v>31.295999999999996</v>
      </c>
      <c r="L159" s="48"/>
      <c r="M159" s="37">
        <f>Rates!$C$17</f>
        <v>6.1000000000000004E-3</v>
      </c>
      <c r="N159" s="32">
        <f>M159*N134</f>
        <v>31.817599999999995</v>
      </c>
      <c r="O159" s="74">
        <f>Rates!$K$17</f>
        <v>6.0000000000000001E-3</v>
      </c>
      <c r="P159" s="2">
        <f>O159*P134</f>
        <v>31.295999999999996</v>
      </c>
      <c r="Q159" s="48"/>
      <c r="R159" s="37">
        <f>Rates!$C$17</f>
        <v>6.1000000000000004E-3</v>
      </c>
      <c r="S159" s="32">
        <f>R159*S134</f>
        <v>31.817599999999995</v>
      </c>
      <c r="T159" s="74">
        <f>Rates!$K$17</f>
        <v>6.0000000000000001E-3</v>
      </c>
      <c r="U159" s="2">
        <f>T159*U134</f>
        <v>31.295999999999996</v>
      </c>
      <c r="V159" s="48"/>
    </row>
    <row r="160" spans="1:22" x14ac:dyDescent="0.25">
      <c r="A160" s="99">
        <f t="shared" si="21"/>
        <v>30</v>
      </c>
      <c r="B160" s="48" t="s">
        <v>59</v>
      </c>
      <c r="C160" s="37">
        <f>Rates!$C$18</f>
        <v>4.7000000000000002E-3</v>
      </c>
      <c r="D160" s="32">
        <f>C160*D134</f>
        <v>24.515199999999997</v>
      </c>
      <c r="E160" s="74">
        <f>Rates!$K$18</f>
        <v>4.7000000000000002E-3</v>
      </c>
      <c r="F160" s="2">
        <f>E160*F134</f>
        <v>24.515199999999997</v>
      </c>
      <c r="G160" s="48"/>
      <c r="H160" s="37">
        <f>Rates!$C$18</f>
        <v>4.7000000000000002E-3</v>
      </c>
      <c r="I160" s="32">
        <f>H160*I134</f>
        <v>24.515199999999997</v>
      </c>
      <c r="J160" s="74">
        <f>Rates!$K$18</f>
        <v>4.7000000000000002E-3</v>
      </c>
      <c r="K160" s="2">
        <f>J160*K134</f>
        <v>24.515199999999997</v>
      </c>
      <c r="L160" s="48"/>
      <c r="M160" s="37">
        <f>Rates!$C$18</f>
        <v>4.7000000000000002E-3</v>
      </c>
      <c r="N160" s="32">
        <f>M160*N134</f>
        <v>24.515199999999997</v>
      </c>
      <c r="O160" s="74">
        <f>Rates!$K$18</f>
        <v>4.7000000000000002E-3</v>
      </c>
      <c r="P160" s="2">
        <f>O160*P134</f>
        <v>24.515199999999997</v>
      </c>
      <c r="Q160" s="48"/>
      <c r="R160" s="37">
        <f>Rates!$C$18</f>
        <v>4.7000000000000002E-3</v>
      </c>
      <c r="S160" s="32">
        <f>R160*S134</f>
        <v>24.515199999999997</v>
      </c>
      <c r="T160" s="74">
        <f>Rates!$K$18</f>
        <v>4.7000000000000002E-3</v>
      </c>
      <c r="U160" s="2">
        <f>T160*U134</f>
        <v>24.515199999999997</v>
      </c>
      <c r="V160" s="48"/>
    </row>
    <row r="161" spans="1:22" x14ac:dyDescent="0.25">
      <c r="A161" s="102">
        <f t="shared" si="21"/>
        <v>31</v>
      </c>
      <c r="B161" s="103" t="s">
        <v>23</v>
      </c>
      <c r="C161" s="86"/>
      <c r="D161" s="56">
        <f>SUM(D159:D160)</f>
        <v>56.332799999999992</v>
      </c>
      <c r="E161" s="70"/>
      <c r="F161" s="55">
        <f>SUM(F159:F160)</f>
        <v>55.811199999999992</v>
      </c>
      <c r="G161" s="87">
        <f>F161-D161</f>
        <v>-0.5215999999999994</v>
      </c>
      <c r="H161" s="86"/>
      <c r="I161" s="56">
        <f>SUM(I159:I160)</f>
        <v>56.332799999999992</v>
      </c>
      <c r="J161" s="70"/>
      <c r="K161" s="55">
        <f>SUM(K159:K160)</f>
        <v>55.811199999999992</v>
      </c>
      <c r="L161" s="87">
        <f>K161-I161</f>
        <v>-0.5215999999999994</v>
      </c>
      <c r="M161" s="86"/>
      <c r="N161" s="56">
        <f>SUM(N159:N160)</f>
        <v>56.332799999999992</v>
      </c>
      <c r="O161" s="70"/>
      <c r="P161" s="55">
        <f>SUM(P159:P160)</f>
        <v>55.811199999999992</v>
      </c>
      <c r="Q161" s="87">
        <f>P161-N161</f>
        <v>-0.5215999999999994</v>
      </c>
      <c r="R161" s="86"/>
      <c r="S161" s="56">
        <f>SUM(S159:S160)</f>
        <v>56.332799999999992</v>
      </c>
      <c r="T161" s="70"/>
      <c r="U161" s="55">
        <f>SUM(U159:U160)</f>
        <v>55.811199999999992</v>
      </c>
      <c r="V161" s="87">
        <f>U161-S161</f>
        <v>-0.5215999999999994</v>
      </c>
    </row>
    <row r="162" spans="1:22" x14ac:dyDescent="0.25">
      <c r="A162" s="104">
        <f t="shared" si="21"/>
        <v>32</v>
      </c>
      <c r="B162" s="105" t="s">
        <v>88</v>
      </c>
      <c r="C162" s="88"/>
      <c r="D162" s="80"/>
      <c r="E162" s="71"/>
      <c r="F162" s="57"/>
      <c r="G162" s="89">
        <f>G161/D161</f>
        <v>-9.2592592592592501E-3</v>
      </c>
      <c r="H162" s="88"/>
      <c r="I162" s="80"/>
      <c r="J162" s="71"/>
      <c r="K162" s="57"/>
      <c r="L162" s="89">
        <f>L161/I161</f>
        <v>-9.2592592592592501E-3</v>
      </c>
      <c r="M162" s="88"/>
      <c r="N162" s="80"/>
      <c r="O162" s="71"/>
      <c r="P162" s="57"/>
      <c r="Q162" s="89">
        <f>Q161/N161</f>
        <v>-9.2592592592592501E-3</v>
      </c>
      <c r="R162" s="88"/>
      <c r="S162" s="80"/>
      <c r="T162" s="71"/>
      <c r="U162" s="57"/>
      <c r="V162" s="89">
        <f>V161/S161</f>
        <v>-9.2592592592592501E-3</v>
      </c>
    </row>
    <row r="163" spans="1:22" x14ac:dyDescent="0.25">
      <c r="A163" s="106">
        <f t="shared" si="21"/>
        <v>33</v>
      </c>
      <c r="B163" s="91" t="s">
        <v>27</v>
      </c>
      <c r="C163" s="90"/>
      <c r="D163" s="81"/>
      <c r="E163" s="72"/>
      <c r="F163" s="54"/>
      <c r="G163" s="91"/>
      <c r="H163" s="90"/>
      <c r="I163" s="81"/>
      <c r="J163" s="72"/>
      <c r="K163" s="54"/>
      <c r="L163" s="91"/>
      <c r="M163" s="90"/>
      <c r="N163" s="81"/>
      <c r="O163" s="72"/>
      <c r="P163" s="54"/>
      <c r="Q163" s="91"/>
      <c r="R163" s="90"/>
      <c r="S163" s="81"/>
      <c r="T163" s="72"/>
      <c r="U163" s="54"/>
      <c r="V163" s="91"/>
    </row>
    <row r="164" spans="1:22" x14ac:dyDescent="0.25">
      <c r="A164" s="99">
        <f t="shared" si="21"/>
        <v>34</v>
      </c>
      <c r="B164" s="48" t="s">
        <v>179</v>
      </c>
      <c r="C164" s="37">
        <f>WMSR+OESP+RRRP</f>
        <v>6.0000000000000001E-3</v>
      </c>
      <c r="D164" s="32">
        <f>C164*D134</f>
        <v>31.295999999999996</v>
      </c>
      <c r="E164" s="74">
        <f>WMSR+OESP+RRRP</f>
        <v>6.0000000000000001E-3</v>
      </c>
      <c r="F164" s="2">
        <f>E164*F134</f>
        <v>31.295999999999996</v>
      </c>
      <c r="G164" s="48"/>
      <c r="H164" s="37">
        <f>WMSR+OESP+RRRP</f>
        <v>6.0000000000000001E-3</v>
      </c>
      <c r="I164" s="32">
        <f>H164*I134</f>
        <v>31.295999999999996</v>
      </c>
      <c r="J164" s="74">
        <f>WMSR+OESP+RRRP</f>
        <v>6.0000000000000001E-3</v>
      </c>
      <c r="K164" s="2">
        <f>J164*K134</f>
        <v>31.295999999999996</v>
      </c>
      <c r="L164" s="48"/>
      <c r="M164" s="37">
        <f>WMSR+OESP+RRRP</f>
        <v>6.0000000000000001E-3</v>
      </c>
      <c r="N164" s="32">
        <f>M164*N134</f>
        <v>31.295999999999996</v>
      </c>
      <c r="O164" s="74">
        <f>WMSR+OESP+RRRP</f>
        <v>6.0000000000000001E-3</v>
      </c>
      <c r="P164" s="2">
        <f>O164*P134</f>
        <v>31.295999999999996</v>
      </c>
      <c r="Q164" s="48"/>
      <c r="R164" s="37">
        <f>WMSR+OESP+RRRP</f>
        <v>6.0000000000000001E-3</v>
      </c>
      <c r="S164" s="32">
        <f>R164*S134</f>
        <v>31.295999999999996</v>
      </c>
      <c r="T164" s="74">
        <f>WMSR+OESP+RRRP</f>
        <v>6.0000000000000001E-3</v>
      </c>
      <c r="U164" s="2">
        <f>T164*U134</f>
        <v>31.295999999999996</v>
      </c>
      <c r="V164" s="48"/>
    </row>
    <row r="165" spans="1:22" x14ac:dyDescent="0.25">
      <c r="A165" s="99">
        <f t="shared" si="21"/>
        <v>35</v>
      </c>
      <c r="B165" s="48" t="s">
        <v>57</v>
      </c>
      <c r="C165" s="37">
        <f>SSS</f>
        <v>0.25</v>
      </c>
      <c r="D165" s="32">
        <f>C165</f>
        <v>0.25</v>
      </c>
      <c r="E165" s="74">
        <f>SSS</f>
        <v>0.25</v>
      </c>
      <c r="F165" s="2">
        <f>E165</f>
        <v>0.25</v>
      </c>
      <c r="G165" s="48"/>
      <c r="H165" s="37">
        <f>SSS</f>
        <v>0.25</v>
      </c>
      <c r="I165" s="32">
        <f>H165</f>
        <v>0.25</v>
      </c>
      <c r="J165" s="74">
        <f>SSS</f>
        <v>0.25</v>
      </c>
      <c r="K165" s="2">
        <f>J165</f>
        <v>0.25</v>
      </c>
      <c r="L165" s="48"/>
      <c r="M165" s="37">
        <f>SSS</f>
        <v>0.25</v>
      </c>
      <c r="N165" s="32">
        <f>M165</f>
        <v>0.25</v>
      </c>
      <c r="O165" s="74">
        <f>SSS</f>
        <v>0.25</v>
      </c>
      <c r="P165" s="2">
        <f>O165</f>
        <v>0.25</v>
      </c>
      <c r="Q165" s="48"/>
      <c r="R165" s="37">
        <f>SSS</f>
        <v>0.25</v>
      </c>
      <c r="S165" s="32">
        <f>R165</f>
        <v>0.25</v>
      </c>
      <c r="T165" s="74">
        <f>SSS</f>
        <v>0.25</v>
      </c>
      <c r="U165" s="2">
        <f>T165</f>
        <v>0.25</v>
      </c>
      <c r="V165" s="48"/>
    </row>
    <row r="166" spans="1:22" x14ac:dyDescent="0.25">
      <c r="A166" s="99">
        <f t="shared" si="21"/>
        <v>36</v>
      </c>
      <c r="B166" s="48" t="s">
        <v>9</v>
      </c>
      <c r="C166" s="37">
        <v>7.0000000000000001E-3</v>
      </c>
      <c r="D166" s="32">
        <f>C166*D131</f>
        <v>35</v>
      </c>
      <c r="E166" s="74">
        <v>7.0000000000000001E-3</v>
      </c>
      <c r="F166" s="2">
        <f>E166*F131</f>
        <v>35</v>
      </c>
      <c r="G166" s="48"/>
      <c r="H166" s="37">
        <v>7.0000000000000001E-3</v>
      </c>
      <c r="I166" s="32">
        <f>H166*I131</f>
        <v>35</v>
      </c>
      <c r="J166" s="74">
        <v>7.0000000000000001E-3</v>
      </c>
      <c r="K166" s="2">
        <f>J166*K131</f>
        <v>35</v>
      </c>
      <c r="L166" s="48"/>
      <c r="M166" s="37">
        <v>7.0000000000000001E-3</v>
      </c>
      <c r="N166" s="32">
        <f>M166*N131</f>
        <v>35</v>
      </c>
      <c r="O166" s="74">
        <v>7.0000000000000001E-3</v>
      </c>
      <c r="P166" s="2">
        <f>O166*P131</f>
        <v>35</v>
      </c>
      <c r="Q166" s="48"/>
      <c r="R166" s="37">
        <v>7.0000000000000001E-3</v>
      </c>
      <c r="S166" s="32">
        <f>R166*S131</f>
        <v>35</v>
      </c>
      <c r="T166" s="74">
        <v>7.0000000000000001E-3</v>
      </c>
      <c r="U166" s="2">
        <f>T166*U131</f>
        <v>35</v>
      </c>
      <c r="V166" s="48"/>
    </row>
    <row r="167" spans="1:22" x14ac:dyDescent="0.25">
      <c r="A167" s="102">
        <f>A166+1</f>
        <v>37</v>
      </c>
      <c r="B167" s="103" t="s">
        <v>10</v>
      </c>
      <c r="C167" s="86"/>
      <c r="D167" s="56">
        <f>SUM(D164:D166)</f>
        <v>66.545999999999992</v>
      </c>
      <c r="E167" s="70"/>
      <c r="F167" s="55">
        <f>SUM(F164:F166)</f>
        <v>66.545999999999992</v>
      </c>
      <c r="G167" s="87">
        <f>F167-D167</f>
        <v>0</v>
      </c>
      <c r="H167" s="86"/>
      <c r="I167" s="56">
        <f>SUM(I164:I166)</f>
        <v>66.545999999999992</v>
      </c>
      <c r="J167" s="70"/>
      <c r="K167" s="55">
        <f>SUM(K164:K166)</f>
        <v>66.545999999999992</v>
      </c>
      <c r="L167" s="87">
        <f>K167-I167</f>
        <v>0</v>
      </c>
      <c r="M167" s="86"/>
      <c r="N167" s="56">
        <f>SUM(N164:N166)</f>
        <v>66.545999999999992</v>
      </c>
      <c r="O167" s="70"/>
      <c r="P167" s="55">
        <f>SUM(P164:P166)</f>
        <v>66.545999999999992</v>
      </c>
      <c r="Q167" s="87">
        <f>P167-N167</f>
        <v>0</v>
      </c>
      <c r="R167" s="86"/>
      <c r="S167" s="56">
        <f>SUM(S164:S166)</f>
        <v>66.545999999999992</v>
      </c>
      <c r="T167" s="70"/>
      <c r="U167" s="55">
        <f>SUM(U164:U166)</f>
        <v>66.545999999999992</v>
      </c>
      <c r="V167" s="87">
        <f>U167-S167</f>
        <v>0</v>
      </c>
    </row>
    <row r="168" spans="1:22" x14ac:dyDescent="0.25">
      <c r="A168" s="104">
        <f t="shared" si="21"/>
        <v>38</v>
      </c>
      <c r="B168" s="105" t="s">
        <v>88</v>
      </c>
      <c r="C168" s="88"/>
      <c r="D168" s="80"/>
      <c r="E168" s="71"/>
      <c r="F168" s="57"/>
      <c r="G168" s="89">
        <f>G167/D167</f>
        <v>0</v>
      </c>
      <c r="H168" s="88"/>
      <c r="I168" s="80"/>
      <c r="J168" s="71"/>
      <c r="K168" s="57"/>
      <c r="L168" s="89">
        <f>L167/I167</f>
        <v>0</v>
      </c>
      <c r="M168" s="88"/>
      <c r="N168" s="80"/>
      <c r="O168" s="71"/>
      <c r="P168" s="57"/>
      <c r="Q168" s="89">
        <f>Q167/N167</f>
        <v>0</v>
      </c>
      <c r="R168" s="88"/>
      <c r="S168" s="80"/>
      <c r="T168" s="71"/>
      <c r="U168" s="57"/>
      <c r="V168" s="89">
        <f>V167/S167</f>
        <v>0</v>
      </c>
    </row>
    <row r="169" spans="1:22" x14ac:dyDescent="0.25">
      <c r="A169" s="124">
        <f t="shared" si="21"/>
        <v>39</v>
      </c>
      <c r="B169" s="125" t="s">
        <v>98</v>
      </c>
      <c r="C169" s="337"/>
      <c r="D169" s="127">
        <f>D139+D156+D161+D167</f>
        <v>796.60591318242336</v>
      </c>
      <c r="E169" s="338"/>
      <c r="F169" s="53">
        <f>F139+F156+F161+F167</f>
        <v>780.17431318242325</v>
      </c>
      <c r="G169" s="345">
        <f>F169-D169</f>
        <v>-16.431600000000117</v>
      </c>
      <c r="H169" s="337"/>
      <c r="I169" s="127">
        <f>I139+I156+I161+I167</f>
        <v>796.60591318242336</v>
      </c>
      <c r="J169" s="338"/>
      <c r="K169" s="53">
        <f>K139+K156+K161+K167</f>
        <v>780.17431318242325</v>
      </c>
      <c r="L169" s="345">
        <f>K169-I169</f>
        <v>-16.431600000000117</v>
      </c>
      <c r="M169" s="337"/>
      <c r="N169" s="127">
        <f>N139+N156+N161+N167</f>
        <v>798.60591318242336</v>
      </c>
      <c r="O169" s="338"/>
      <c r="P169" s="53">
        <f>P139+P156+P161+P167</f>
        <v>780.17431318242325</v>
      </c>
      <c r="Q169" s="345">
        <f>P169-N169</f>
        <v>-18.431600000000117</v>
      </c>
      <c r="R169" s="337"/>
      <c r="S169" s="127">
        <f>S139+S156+S161+S167</f>
        <v>837.60591318242336</v>
      </c>
      <c r="T169" s="338"/>
      <c r="U169" s="53">
        <f>U139+U156+U161+U167</f>
        <v>780.17431318242325</v>
      </c>
      <c r="V169" s="345">
        <f>U169-S169</f>
        <v>-57.431600000000117</v>
      </c>
    </row>
    <row r="170" spans="1:22" x14ac:dyDescent="0.25">
      <c r="A170" s="339">
        <f>A169+1</f>
        <v>40</v>
      </c>
      <c r="B170" s="340" t="s">
        <v>88</v>
      </c>
      <c r="C170" s="341"/>
      <c r="D170" s="342"/>
      <c r="E170" s="343"/>
      <c r="F170" s="344"/>
      <c r="G170" s="346">
        <f>G169/D169</f>
        <v>-2.0627012338329538E-2</v>
      </c>
      <c r="H170" s="341"/>
      <c r="I170" s="342"/>
      <c r="J170" s="343"/>
      <c r="K170" s="344"/>
      <c r="L170" s="346">
        <f>L169/I169</f>
        <v>-2.0627012338329538E-2</v>
      </c>
      <c r="M170" s="341"/>
      <c r="N170" s="342"/>
      <c r="O170" s="343"/>
      <c r="P170" s="344"/>
      <c r="Q170" s="346">
        <f>Q169/N169</f>
        <v>-2.3079718914865884E-2</v>
      </c>
      <c r="R170" s="341"/>
      <c r="S170" s="342"/>
      <c r="T170" s="343"/>
      <c r="U170" s="344"/>
      <c r="V170" s="346">
        <f>V169/S169</f>
        <v>-6.8566373632431607E-2</v>
      </c>
    </row>
    <row r="171" spans="1:22" x14ac:dyDescent="0.25">
      <c r="A171" s="108">
        <f>A170+1</f>
        <v>41</v>
      </c>
      <c r="B171" s="94" t="s">
        <v>11</v>
      </c>
      <c r="C171" s="50"/>
      <c r="D171" s="33">
        <f>D169*0.13</f>
        <v>103.55876871371504</v>
      </c>
      <c r="E171" s="76"/>
      <c r="F171" s="59">
        <f>F169*0.13</f>
        <v>101.42266071371503</v>
      </c>
      <c r="G171" s="94"/>
      <c r="H171" s="50"/>
      <c r="I171" s="33">
        <f>I169*0.13</f>
        <v>103.55876871371504</v>
      </c>
      <c r="J171" s="76"/>
      <c r="K171" s="59">
        <f>K169*0.13</f>
        <v>101.42266071371503</v>
      </c>
      <c r="L171" s="94"/>
      <c r="M171" s="50"/>
      <c r="N171" s="33">
        <f>N169*0.13</f>
        <v>103.81876871371504</v>
      </c>
      <c r="O171" s="76"/>
      <c r="P171" s="59">
        <f>P169*0.13</f>
        <v>101.42266071371503</v>
      </c>
      <c r="Q171" s="94"/>
      <c r="R171" s="50"/>
      <c r="S171" s="33">
        <f>S169*0.13</f>
        <v>108.88876871371504</v>
      </c>
      <c r="T171" s="76"/>
      <c r="U171" s="59">
        <f>U169*0.13</f>
        <v>101.42266071371503</v>
      </c>
      <c r="V171" s="94"/>
    </row>
    <row r="172" spans="1:22" x14ac:dyDescent="0.25">
      <c r="A172" s="109">
        <f>A171+1</f>
        <v>42</v>
      </c>
      <c r="B172" s="110" t="s">
        <v>13</v>
      </c>
      <c r="C172" s="95"/>
      <c r="D172" s="64">
        <f>SUM(D169:D171)</f>
        <v>900.1646818961384</v>
      </c>
      <c r="E172" s="78"/>
      <c r="F172" s="63">
        <f>SUM(F169:F171)</f>
        <v>881.59697389613825</v>
      </c>
      <c r="G172" s="96">
        <f>F172-D172</f>
        <v>-18.567708000000152</v>
      </c>
      <c r="H172" s="95"/>
      <c r="I172" s="64">
        <f>SUM(I169:I171)</f>
        <v>900.1646818961384</v>
      </c>
      <c r="J172" s="78"/>
      <c r="K172" s="63">
        <f>SUM(K169:K171)</f>
        <v>881.59697389613825</v>
      </c>
      <c r="L172" s="96">
        <f>K172-I172</f>
        <v>-18.567708000000152</v>
      </c>
      <c r="M172" s="95"/>
      <c r="N172" s="64">
        <f>SUM(N169:N171)</f>
        <v>902.4246818961384</v>
      </c>
      <c r="O172" s="78"/>
      <c r="P172" s="63">
        <f>SUM(P169:P171)</f>
        <v>881.59697389613825</v>
      </c>
      <c r="Q172" s="96">
        <f>P172-N172</f>
        <v>-20.827708000000143</v>
      </c>
      <c r="R172" s="95"/>
      <c r="S172" s="64">
        <f>SUM(S169:S171)</f>
        <v>946.49468189613845</v>
      </c>
      <c r="T172" s="78"/>
      <c r="U172" s="63">
        <f>SUM(U169:U171)</f>
        <v>881.59697389613825</v>
      </c>
      <c r="V172" s="96">
        <f>U172-S172</f>
        <v>-64.897708000000193</v>
      </c>
    </row>
    <row r="173" spans="1:22" x14ac:dyDescent="0.25">
      <c r="A173" s="111">
        <f t="shared" si="21"/>
        <v>43</v>
      </c>
      <c r="B173" s="112" t="s">
        <v>88</v>
      </c>
      <c r="C173" s="97"/>
      <c r="D173" s="83"/>
      <c r="E173" s="79"/>
      <c r="F173" s="65"/>
      <c r="G173" s="98">
        <f>G172/D172</f>
        <v>-2.0627012338329562E-2</v>
      </c>
      <c r="H173" s="97"/>
      <c r="I173" s="83"/>
      <c r="J173" s="79"/>
      <c r="K173" s="65"/>
      <c r="L173" s="98">
        <f>L172/I172</f>
        <v>-2.0627012338329562E-2</v>
      </c>
      <c r="M173" s="97"/>
      <c r="N173" s="83"/>
      <c r="O173" s="79"/>
      <c r="P173" s="65"/>
      <c r="Q173" s="98">
        <f>Q172/N172</f>
        <v>-2.3079718914865894E-2</v>
      </c>
      <c r="R173" s="97"/>
      <c r="S173" s="83"/>
      <c r="T173" s="79"/>
      <c r="U173" s="65"/>
      <c r="V173" s="98">
        <f>V172/S172</f>
        <v>-6.8566373632431676E-2</v>
      </c>
    </row>
    <row r="174" spans="1:22" x14ac:dyDescent="0.25">
      <c r="A174" s="151">
        <f>A173+1</f>
        <v>44</v>
      </c>
      <c r="B174" s="152" t="s">
        <v>14</v>
      </c>
      <c r="C174" s="153"/>
      <c r="D174" s="154"/>
      <c r="E174" s="155"/>
      <c r="F174" s="156"/>
      <c r="G174" s="152"/>
      <c r="H174" s="153"/>
      <c r="I174" s="154"/>
      <c r="J174" s="155"/>
      <c r="K174" s="156"/>
      <c r="L174" s="152"/>
      <c r="M174" s="153"/>
      <c r="N174" s="154"/>
      <c r="O174" s="155"/>
      <c r="P174" s="156"/>
      <c r="Q174" s="152"/>
      <c r="R174" s="153"/>
      <c r="S174" s="154"/>
      <c r="T174" s="155"/>
      <c r="U174" s="156"/>
      <c r="V174" s="152"/>
    </row>
    <row r="175" spans="1:22" x14ac:dyDescent="0.25">
      <c r="A175" s="108">
        <f>A174+1</f>
        <v>45</v>
      </c>
      <c r="B175" s="94" t="s">
        <v>97</v>
      </c>
      <c r="C175" s="162">
        <v>0</v>
      </c>
      <c r="D175" s="33">
        <f>C175*D131</f>
        <v>0</v>
      </c>
      <c r="E175" s="163">
        <v>0</v>
      </c>
      <c r="F175" s="59">
        <f>E175*F131</f>
        <v>0</v>
      </c>
      <c r="G175" s="94"/>
      <c r="H175" s="37">
        <v>0</v>
      </c>
      <c r="I175" s="33">
        <f>H175*I131</f>
        <v>0</v>
      </c>
      <c r="J175" s="163">
        <v>0</v>
      </c>
      <c r="K175" s="2">
        <f>J175*K131</f>
        <v>0</v>
      </c>
      <c r="L175" s="94"/>
      <c r="M175" s="37">
        <f>Rates!$C$21</f>
        <v>8.3000000000000001E-3</v>
      </c>
      <c r="N175" s="33">
        <f>M175*N131</f>
        <v>41.5</v>
      </c>
      <c r="O175" s="163">
        <v>0</v>
      </c>
      <c r="P175" s="2">
        <f>O175*P131</f>
        <v>0</v>
      </c>
      <c r="Q175" s="94"/>
      <c r="R175" s="37">
        <f>Rates!$C$25</f>
        <v>3.0999999999999999E-3</v>
      </c>
      <c r="S175" s="33">
        <f>R175*S131</f>
        <v>15.5</v>
      </c>
      <c r="T175" s="163">
        <v>0</v>
      </c>
      <c r="U175" s="2">
        <f>T175*U131</f>
        <v>0</v>
      </c>
      <c r="V175" s="94"/>
    </row>
    <row r="176" spans="1:22" x14ac:dyDescent="0.25">
      <c r="A176" s="108">
        <f>A175+1</f>
        <v>46</v>
      </c>
      <c r="B176" s="94" t="s">
        <v>164</v>
      </c>
      <c r="C176" s="37">
        <v>0</v>
      </c>
      <c r="D176" s="32">
        <f>C176*D131</f>
        <v>0</v>
      </c>
      <c r="E176" s="163">
        <v>0</v>
      </c>
      <c r="F176" s="2">
        <f>E176*F131</f>
        <v>0</v>
      </c>
      <c r="G176" s="48"/>
      <c r="H176" s="37">
        <v>0</v>
      </c>
      <c r="I176" s="32">
        <f>H176*I131</f>
        <v>0</v>
      </c>
      <c r="J176" s="74">
        <v>0</v>
      </c>
      <c r="K176" s="2">
        <f>J176*K131</f>
        <v>0</v>
      </c>
      <c r="L176" s="48"/>
      <c r="M176" s="37">
        <v>0</v>
      </c>
      <c r="N176" s="32">
        <f>M176*N131</f>
        <v>0</v>
      </c>
      <c r="O176" s="74">
        <v>0</v>
      </c>
      <c r="P176" s="2">
        <f>O176*P131</f>
        <v>0</v>
      </c>
      <c r="Q176" s="48"/>
      <c r="R176" s="37">
        <f>Rates!$C$26</f>
        <v>-2.9999999999999997E-4</v>
      </c>
      <c r="S176" s="32">
        <f>R176*S131</f>
        <v>-1.4999999999999998</v>
      </c>
      <c r="T176" s="74">
        <v>0</v>
      </c>
      <c r="U176" s="2">
        <f>T176*U131</f>
        <v>0</v>
      </c>
      <c r="V176" s="48"/>
    </row>
    <row r="177" spans="1:22" x14ac:dyDescent="0.25">
      <c r="A177" s="108">
        <f t="shared" ref="A177:A181" si="30">A176+1</f>
        <v>47</v>
      </c>
      <c r="B177" s="94" t="s">
        <v>169</v>
      </c>
      <c r="C177" s="37">
        <f>Rates!$C$15</f>
        <v>3.5000000000000001E-3</v>
      </c>
      <c r="D177" s="32">
        <f>C177*D131</f>
        <v>17.5</v>
      </c>
      <c r="E177" s="163">
        <f>Rates!$K$13</f>
        <v>0</v>
      </c>
      <c r="F177" s="2">
        <f>E177*F131</f>
        <v>0</v>
      </c>
      <c r="G177" s="48"/>
      <c r="H177" s="37">
        <f>Rates!$C$15</f>
        <v>3.5000000000000001E-3</v>
      </c>
      <c r="I177" s="32">
        <f>H177*I131</f>
        <v>17.5</v>
      </c>
      <c r="J177" s="74">
        <f>Rates!$K$13</f>
        <v>0</v>
      </c>
      <c r="K177" s="2">
        <f>J177*K131</f>
        <v>0</v>
      </c>
      <c r="L177" s="48"/>
      <c r="M177" s="37">
        <f>Rates!$C$15</f>
        <v>3.5000000000000001E-3</v>
      </c>
      <c r="N177" s="32">
        <f>M177*N131</f>
        <v>17.5</v>
      </c>
      <c r="O177" s="74">
        <f>Rates!$K$13</f>
        <v>0</v>
      </c>
      <c r="P177" s="2">
        <f>O177*P131</f>
        <v>0</v>
      </c>
      <c r="Q177" s="48"/>
      <c r="R177" s="37">
        <f>Rates!$C$15</f>
        <v>3.5000000000000001E-3</v>
      </c>
      <c r="S177" s="32">
        <f>R177*S131</f>
        <v>17.5</v>
      </c>
      <c r="T177" s="74">
        <f>Rates!$K$13</f>
        <v>0</v>
      </c>
      <c r="U177" s="2">
        <f>T177*U131</f>
        <v>0</v>
      </c>
      <c r="V177" s="48"/>
    </row>
    <row r="178" spans="1:22" x14ac:dyDescent="0.25">
      <c r="A178" s="289">
        <f t="shared" si="30"/>
        <v>48</v>
      </c>
      <c r="B178" s="295" t="s">
        <v>170</v>
      </c>
      <c r="C178" s="290">
        <f>Rates!$C$16</f>
        <v>0</v>
      </c>
      <c r="D178" s="32">
        <f>C178*D131</f>
        <v>0</v>
      </c>
      <c r="E178" s="163">
        <f>Rates!$K$14</f>
        <v>-2.2000000000000001E-3</v>
      </c>
      <c r="F178" s="40">
        <f>E178*F131</f>
        <v>-11</v>
      </c>
      <c r="G178" s="85"/>
      <c r="H178" s="290">
        <f>Rates!$C$16</f>
        <v>0</v>
      </c>
      <c r="I178" s="39">
        <f>H178*I131</f>
        <v>0</v>
      </c>
      <c r="J178" s="291">
        <f>Rates!$K$14</f>
        <v>-2.2000000000000001E-3</v>
      </c>
      <c r="K178" s="40">
        <f>J178*K131</f>
        <v>-11</v>
      </c>
      <c r="L178" s="85"/>
      <c r="M178" s="290">
        <f>Rates!$C$16</f>
        <v>0</v>
      </c>
      <c r="N178" s="39">
        <f>M178*N131</f>
        <v>0</v>
      </c>
      <c r="O178" s="291">
        <f>Rates!$K$14</f>
        <v>-2.2000000000000001E-3</v>
      </c>
      <c r="P178" s="40">
        <f>O178*P131</f>
        <v>-11</v>
      </c>
      <c r="Q178" s="85"/>
      <c r="R178" s="290">
        <f>Rates!$C$16</f>
        <v>0</v>
      </c>
      <c r="S178" s="39">
        <f>R178*S131</f>
        <v>0</v>
      </c>
      <c r="T178" s="291">
        <f>Rates!$K$14</f>
        <v>-2.2000000000000001E-3</v>
      </c>
      <c r="U178" s="40">
        <f>T178*U131</f>
        <v>-11</v>
      </c>
      <c r="V178" s="85"/>
    </row>
    <row r="179" spans="1:22" x14ac:dyDescent="0.25">
      <c r="A179" s="347">
        <f t="shared" si="30"/>
        <v>49</v>
      </c>
      <c r="B179" s="348" t="s">
        <v>15</v>
      </c>
      <c r="C179" s="371"/>
      <c r="D179" s="350">
        <f>D169+SUM(D175:D178)</f>
        <v>814.10591318242336</v>
      </c>
      <c r="E179" s="372"/>
      <c r="F179" s="352">
        <f>F169+SUM(F175:F178)</f>
        <v>769.17431318242325</v>
      </c>
      <c r="G179" s="363">
        <f>F179-D179</f>
        <v>-44.931600000000117</v>
      </c>
      <c r="H179" s="371"/>
      <c r="I179" s="350">
        <f>I169+SUM(I175:I178)</f>
        <v>814.10591318242336</v>
      </c>
      <c r="J179" s="372"/>
      <c r="K179" s="352">
        <f>K169+SUM(K175:K178)</f>
        <v>769.17431318242325</v>
      </c>
      <c r="L179" s="363">
        <f>K179-I179</f>
        <v>-44.931600000000117</v>
      </c>
      <c r="M179" s="371"/>
      <c r="N179" s="350">
        <f>N169+SUM(N175:N178)</f>
        <v>857.60591318242336</v>
      </c>
      <c r="O179" s="372"/>
      <c r="P179" s="352">
        <f>P169+SUM(P175:P178)</f>
        <v>769.17431318242325</v>
      </c>
      <c r="Q179" s="363">
        <f>P179-N179</f>
        <v>-88.431600000000117</v>
      </c>
      <c r="R179" s="371"/>
      <c r="S179" s="350">
        <f>S169+SUM(S175:S178)</f>
        <v>869.10591318242336</v>
      </c>
      <c r="T179" s="372"/>
      <c r="U179" s="352">
        <f>U169+SUM(U175:U178)</f>
        <v>769.17431318242325</v>
      </c>
      <c r="V179" s="363">
        <f>U179-S179</f>
        <v>-99.931600000000117</v>
      </c>
    </row>
    <row r="180" spans="1:22" x14ac:dyDescent="0.25">
      <c r="A180" s="339">
        <f t="shared" si="30"/>
        <v>50</v>
      </c>
      <c r="B180" s="340" t="s">
        <v>88</v>
      </c>
      <c r="C180" s="341"/>
      <c r="D180" s="342"/>
      <c r="E180" s="343"/>
      <c r="F180" s="344"/>
      <c r="G180" s="346">
        <f>G179/D179</f>
        <v>-5.5191344605713392E-2</v>
      </c>
      <c r="H180" s="341"/>
      <c r="I180" s="342"/>
      <c r="J180" s="343"/>
      <c r="K180" s="344"/>
      <c r="L180" s="346">
        <f>L179/I179</f>
        <v>-5.5191344605713392E-2</v>
      </c>
      <c r="M180" s="341"/>
      <c r="N180" s="342"/>
      <c r="O180" s="343"/>
      <c r="P180" s="344"/>
      <c r="Q180" s="346">
        <f>Q179/N179</f>
        <v>-0.10311449424578492</v>
      </c>
      <c r="R180" s="341"/>
      <c r="S180" s="342"/>
      <c r="T180" s="343"/>
      <c r="U180" s="344"/>
      <c r="V180" s="346">
        <f>V179/S179</f>
        <v>-0.114982073512857</v>
      </c>
    </row>
    <row r="181" spans="1:22" x14ac:dyDescent="0.25">
      <c r="A181" s="108">
        <f t="shared" si="30"/>
        <v>51</v>
      </c>
      <c r="B181" s="94" t="s">
        <v>11</v>
      </c>
      <c r="C181" s="50"/>
      <c r="D181" s="33">
        <f>D179*0.13</f>
        <v>105.83376871371505</v>
      </c>
      <c r="E181" s="76"/>
      <c r="F181" s="59">
        <f>F179*0.13</f>
        <v>99.992660713715026</v>
      </c>
      <c r="G181" s="94"/>
      <c r="H181" s="50"/>
      <c r="I181" s="33">
        <f>I179*0.13</f>
        <v>105.83376871371505</v>
      </c>
      <c r="J181" s="76"/>
      <c r="K181" s="59">
        <f>K179*0.13</f>
        <v>99.992660713715026</v>
      </c>
      <c r="L181" s="94"/>
      <c r="M181" s="50"/>
      <c r="N181" s="33">
        <f>N179*0.13</f>
        <v>111.48876871371505</v>
      </c>
      <c r="O181" s="76"/>
      <c r="P181" s="59">
        <f>P179*0.13</f>
        <v>99.992660713715026</v>
      </c>
      <c r="Q181" s="94"/>
      <c r="R181" s="50"/>
      <c r="S181" s="33">
        <f>S179*0.13</f>
        <v>112.98376871371504</v>
      </c>
      <c r="T181" s="76"/>
      <c r="U181" s="59">
        <f>U179*0.13</f>
        <v>99.992660713715026</v>
      </c>
      <c r="V181" s="94"/>
    </row>
    <row r="182" spans="1:22" x14ac:dyDescent="0.25">
      <c r="A182" s="137">
        <f>A181+1</f>
        <v>52</v>
      </c>
      <c r="B182" s="138" t="s">
        <v>13</v>
      </c>
      <c r="C182" s="139"/>
      <c r="D182" s="140">
        <f>SUM(D179:D181)</f>
        <v>919.93968189613838</v>
      </c>
      <c r="E182" s="141"/>
      <c r="F182" s="142">
        <f>SUM(F179:F181)</f>
        <v>869.1669738961383</v>
      </c>
      <c r="G182" s="143">
        <f>F182-D182</f>
        <v>-50.77270800000008</v>
      </c>
      <c r="H182" s="139"/>
      <c r="I182" s="140">
        <f>SUM(I179:I181)</f>
        <v>919.93968189613838</v>
      </c>
      <c r="J182" s="141"/>
      <c r="K182" s="142">
        <f>SUM(K179:K181)</f>
        <v>869.1669738961383</v>
      </c>
      <c r="L182" s="143">
        <f>K182-I182</f>
        <v>-50.77270800000008</v>
      </c>
      <c r="M182" s="139"/>
      <c r="N182" s="140">
        <f>SUM(N179:N181)</f>
        <v>969.09468189613835</v>
      </c>
      <c r="O182" s="141"/>
      <c r="P182" s="142">
        <f>SUM(P179:P181)</f>
        <v>869.1669738961383</v>
      </c>
      <c r="Q182" s="143">
        <f>P182-N182</f>
        <v>-99.927708000000052</v>
      </c>
      <c r="R182" s="139"/>
      <c r="S182" s="140">
        <f>SUM(S179:S181)</f>
        <v>982.08968189613836</v>
      </c>
      <c r="T182" s="141"/>
      <c r="U182" s="142">
        <f>SUM(U179:U181)</f>
        <v>869.1669738961383</v>
      </c>
      <c r="V182" s="143">
        <f>U182-S182</f>
        <v>-112.92270800000006</v>
      </c>
    </row>
    <row r="183" spans="1:22" ht="15.75" thickBot="1" x14ac:dyDescent="0.3">
      <c r="A183" s="144">
        <f>A182+1</f>
        <v>53</v>
      </c>
      <c r="B183" s="145" t="s">
        <v>88</v>
      </c>
      <c r="C183" s="146"/>
      <c r="D183" s="147"/>
      <c r="E183" s="148"/>
      <c r="F183" s="149"/>
      <c r="G183" s="150">
        <f>G182/D182</f>
        <v>-5.5191344605713337E-2</v>
      </c>
      <c r="H183" s="146"/>
      <c r="I183" s="147"/>
      <c r="J183" s="148"/>
      <c r="K183" s="149"/>
      <c r="L183" s="150">
        <f>L182/I182</f>
        <v>-5.5191344605713337E-2</v>
      </c>
      <c r="M183" s="146"/>
      <c r="N183" s="147"/>
      <c r="O183" s="148"/>
      <c r="P183" s="149"/>
      <c r="Q183" s="150">
        <f>Q182/N182</f>
        <v>-0.10311449424578484</v>
      </c>
      <c r="R183" s="146"/>
      <c r="S183" s="147"/>
      <c r="T183" s="148"/>
      <c r="U183" s="149"/>
      <c r="V183" s="150">
        <f>V182/S182</f>
        <v>-0.11498207351285693</v>
      </c>
    </row>
    <row r="184" spans="1:22" ht="15.75" thickBot="1" x14ac:dyDescent="0.3"/>
    <row r="185" spans="1:22" x14ac:dyDescent="0.25">
      <c r="A185" s="113">
        <f>A183+1</f>
        <v>54</v>
      </c>
      <c r="B185" s="114" t="s">
        <v>90</v>
      </c>
      <c r="C185" s="113" t="s">
        <v>2</v>
      </c>
      <c r="D185" s="158" t="s">
        <v>3</v>
      </c>
      <c r="E185" s="159" t="s">
        <v>2</v>
      </c>
      <c r="F185" s="160" t="s">
        <v>3</v>
      </c>
      <c r="G185" s="161" t="s">
        <v>78</v>
      </c>
      <c r="H185" s="113" t="s">
        <v>2</v>
      </c>
      <c r="I185" s="158" t="s">
        <v>3</v>
      </c>
      <c r="J185" s="159" t="s">
        <v>2</v>
      </c>
      <c r="K185" s="160" t="s">
        <v>3</v>
      </c>
      <c r="L185" s="161" t="s">
        <v>78</v>
      </c>
      <c r="M185" s="113" t="s">
        <v>2</v>
      </c>
      <c r="N185" s="158" t="s">
        <v>3</v>
      </c>
      <c r="O185" s="159" t="s">
        <v>2</v>
      </c>
      <c r="P185" s="160" t="s">
        <v>3</v>
      </c>
      <c r="Q185" s="161" t="s">
        <v>78</v>
      </c>
      <c r="R185" s="113" t="s">
        <v>2</v>
      </c>
      <c r="S185" s="158" t="s">
        <v>3</v>
      </c>
      <c r="T185" s="159" t="s">
        <v>2</v>
      </c>
      <c r="U185" s="160" t="s">
        <v>3</v>
      </c>
      <c r="V185" s="161" t="s">
        <v>78</v>
      </c>
    </row>
    <row r="186" spans="1:22" x14ac:dyDescent="0.25">
      <c r="A186" s="99">
        <f>A185+1</f>
        <v>55</v>
      </c>
      <c r="B186" s="48" t="s">
        <v>89</v>
      </c>
      <c r="C186" s="49"/>
      <c r="D186" s="32">
        <f>SUM(D142:D143)+D146+D155+D148</f>
        <v>74.94</v>
      </c>
      <c r="E186" s="66"/>
      <c r="F186" s="2">
        <f>SUM(F142:F143)+F146+F155+F148</f>
        <v>74.03</v>
      </c>
      <c r="G186" s="36">
        <f>F186-D186</f>
        <v>-0.90999999999999659</v>
      </c>
      <c r="H186" s="49"/>
      <c r="I186" s="32">
        <f>SUM(I142:I143)+I146+I155+I148</f>
        <v>74.94</v>
      </c>
      <c r="J186" s="66"/>
      <c r="K186" s="2">
        <f>SUM(K142:K143)+K146+K155+K148</f>
        <v>74.03</v>
      </c>
      <c r="L186" s="36">
        <f>K186-I186</f>
        <v>-0.90999999999999659</v>
      </c>
      <c r="M186" s="49"/>
      <c r="N186" s="32">
        <f>SUM(N142:N143)+N146+N155+N148</f>
        <v>74.94</v>
      </c>
      <c r="O186" s="66"/>
      <c r="P186" s="2">
        <f>SUM(P142:P143)+P146+P155+P148</f>
        <v>74.03</v>
      </c>
      <c r="Q186" s="36">
        <f>P186-N186</f>
        <v>-0.90999999999999659</v>
      </c>
      <c r="R186" s="49"/>
      <c r="S186" s="32">
        <f>SUM(S142:S143)+S146+S155+S148</f>
        <v>74.94</v>
      </c>
      <c r="T186" s="66"/>
      <c r="U186" s="2">
        <f>SUM(U142:U143)+U146+U155+U148</f>
        <v>74.03</v>
      </c>
      <c r="V186" s="36">
        <f>U186-S186</f>
        <v>-0.90999999999999659</v>
      </c>
    </row>
    <row r="187" spans="1:22" x14ac:dyDescent="0.25">
      <c r="A187" s="124">
        <f t="shared" ref="A187:A189" si="31">A186+1</f>
        <v>56</v>
      </c>
      <c r="B187" s="125" t="s">
        <v>88</v>
      </c>
      <c r="C187" s="126"/>
      <c r="D187" s="127"/>
      <c r="E187" s="128"/>
      <c r="F187" s="53"/>
      <c r="G187" s="129">
        <f>G186/SUM(D186:D189)</f>
        <v>-7.7917832481209075E-3</v>
      </c>
      <c r="H187" s="126"/>
      <c r="I187" s="127"/>
      <c r="J187" s="128"/>
      <c r="K187" s="53"/>
      <c r="L187" s="129">
        <f>L186/SUM(I186:I189)</f>
        <v>-7.7917832481209075E-3</v>
      </c>
      <c r="M187" s="126"/>
      <c r="N187" s="127"/>
      <c r="O187" s="128"/>
      <c r="P187" s="53"/>
      <c r="Q187" s="129">
        <f>Q186/SUM(N186:N189)</f>
        <v>-7.6605970681079671E-3</v>
      </c>
      <c r="R187" s="126"/>
      <c r="S187" s="127"/>
      <c r="T187" s="128"/>
      <c r="U187" s="53"/>
      <c r="V187" s="129">
        <f>V186/SUM(S186:S189)</f>
        <v>-5.7671699783583049E-3</v>
      </c>
    </row>
    <row r="188" spans="1:22" x14ac:dyDescent="0.25">
      <c r="A188" s="99">
        <f t="shared" si="31"/>
        <v>57</v>
      </c>
      <c r="B188" s="48" t="s">
        <v>91</v>
      </c>
      <c r="C188" s="49"/>
      <c r="D188" s="32">
        <f>D144+D147+SUM(D149:D154)+D145</f>
        <v>41.849696404793505</v>
      </c>
      <c r="E188" s="66"/>
      <c r="F188" s="2">
        <f>F144+F147+SUM(F149:F154)+F145</f>
        <v>26.849696404793502</v>
      </c>
      <c r="G188" s="36">
        <f>F188-D188</f>
        <v>-15.000000000000004</v>
      </c>
      <c r="H188" s="49"/>
      <c r="I188" s="32">
        <f>I144+I147+SUM(I149:I154)+I145</f>
        <v>41.849696404793505</v>
      </c>
      <c r="J188" s="66"/>
      <c r="K188" s="2">
        <f>K144+K147+SUM(K149:K154)+K145</f>
        <v>26.849696404793502</v>
      </c>
      <c r="L188" s="36">
        <f>K188-I188</f>
        <v>-15.000000000000004</v>
      </c>
      <c r="M188" s="49"/>
      <c r="N188" s="32">
        <f>N144+N147+SUM(N149:N154)+N145</f>
        <v>43.849696404793505</v>
      </c>
      <c r="O188" s="66"/>
      <c r="P188" s="2">
        <f>P144+P147+SUM(P149:P154)+P145</f>
        <v>26.849696404793502</v>
      </c>
      <c r="Q188" s="36">
        <f>P188-N188</f>
        <v>-17.000000000000004</v>
      </c>
      <c r="R188" s="49"/>
      <c r="S188" s="32">
        <f>S144+S147+SUM(S149:S154)+S145</f>
        <v>82.849696404793505</v>
      </c>
      <c r="T188" s="66"/>
      <c r="U188" s="2">
        <f>U144+U147+SUM(U149:U154)+U145</f>
        <v>26.849696404793502</v>
      </c>
      <c r="V188" s="36">
        <f>U188-S188</f>
        <v>-56</v>
      </c>
    </row>
    <row r="189" spans="1:22" ht="15.75" thickBot="1" x14ac:dyDescent="0.3">
      <c r="A189" s="130">
        <f t="shared" si="31"/>
        <v>58</v>
      </c>
      <c r="B189" s="131" t="s">
        <v>88</v>
      </c>
      <c r="C189" s="132"/>
      <c r="D189" s="133"/>
      <c r="E189" s="134"/>
      <c r="F189" s="135"/>
      <c r="G189" s="136">
        <f>G188/SUM(D186:D189)</f>
        <v>-0.12843598760638911</v>
      </c>
      <c r="H189" s="132"/>
      <c r="I189" s="133"/>
      <c r="J189" s="134"/>
      <c r="K189" s="135"/>
      <c r="L189" s="136">
        <f>L188/SUM(I186:I189)</f>
        <v>-0.12843598760638911</v>
      </c>
      <c r="M189" s="132"/>
      <c r="N189" s="133"/>
      <c r="O189" s="134"/>
      <c r="P189" s="135"/>
      <c r="Q189" s="136">
        <f>Q188/SUM(N186:N189)</f>
        <v>-0.14311005511850106</v>
      </c>
      <c r="R189" s="132"/>
      <c r="S189" s="133"/>
      <c r="T189" s="134"/>
      <c r="U189" s="135"/>
      <c r="V189" s="136">
        <f>V188/SUM(S186:S189)</f>
        <v>-0.35490276789897396</v>
      </c>
    </row>
    <row r="190" spans="1:22" ht="15.75" thickBot="1" x14ac:dyDescent="0.3"/>
    <row r="191" spans="1:22" x14ac:dyDescent="0.25">
      <c r="A191" s="333" t="s">
        <v>82</v>
      </c>
      <c r="B191" s="335" t="s">
        <v>0</v>
      </c>
      <c r="C191" s="331" t="s">
        <v>160</v>
      </c>
      <c r="D191" s="332"/>
      <c r="E191" s="329" t="s">
        <v>159</v>
      </c>
      <c r="F191" s="329"/>
      <c r="G191" s="330"/>
      <c r="H191" s="331" t="s">
        <v>161</v>
      </c>
      <c r="I191" s="332"/>
      <c r="J191" s="329" t="s">
        <v>159</v>
      </c>
      <c r="K191" s="329"/>
      <c r="L191" s="330"/>
      <c r="M191" s="331" t="s">
        <v>162</v>
      </c>
      <c r="N191" s="332"/>
      <c r="O191" s="329" t="s">
        <v>159</v>
      </c>
      <c r="P191" s="329"/>
      <c r="Q191" s="330"/>
      <c r="R191" s="331" t="s">
        <v>163</v>
      </c>
      <c r="S191" s="332"/>
      <c r="T191" s="329" t="s">
        <v>159</v>
      </c>
      <c r="U191" s="329"/>
      <c r="V191" s="330"/>
    </row>
    <row r="192" spans="1:22" x14ac:dyDescent="0.25">
      <c r="A192" s="334"/>
      <c r="B192" s="336"/>
      <c r="C192" s="117" t="s">
        <v>2</v>
      </c>
      <c r="D192" s="118" t="s">
        <v>3</v>
      </c>
      <c r="E192" s="119" t="s">
        <v>2</v>
      </c>
      <c r="F192" s="120" t="s">
        <v>3</v>
      </c>
      <c r="G192" s="246" t="s">
        <v>78</v>
      </c>
      <c r="H192" s="117" t="s">
        <v>2</v>
      </c>
      <c r="I192" s="118" t="s">
        <v>3</v>
      </c>
      <c r="J192" s="119" t="s">
        <v>2</v>
      </c>
      <c r="K192" s="120" t="s">
        <v>3</v>
      </c>
      <c r="L192" s="246" t="s">
        <v>78</v>
      </c>
      <c r="M192" s="117" t="s">
        <v>2</v>
      </c>
      <c r="N192" s="118" t="s">
        <v>3</v>
      </c>
      <c r="O192" s="119" t="s">
        <v>2</v>
      </c>
      <c r="P192" s="120" t="s">
        <v>3</v>
      </c>
      <c r="Q192" s="246" t="s">
        <v>78</v>
      </c>
      <c r="R192" s="117" t="s">
        <v>2</v>
      </c>
      <c r="S192" s="118" t="s">
        <v>3</v>
      </c>
      <c r="T192" s="119" t="s">
        <v>2</v>
      </c>
      <c r="U192" s="120" t="s">
        <v>3</v>
      </c>
      <c r="V192" s="246" t="s">
        <v>78</v>
      </c>
    </row>
    <row r="193" spans="1:22" x14ac:dyDescent="0.25">
      <c r="A193" s="99">
        <v>1</v>
      </c>
      <c r="B193" s="48" t="s">
        <v>69</v>
      </c>
      <c r="C193" s="49"/>
      <c r="D193" s="296">
        <v>10000</v>
      </c>
      <c r="E193" s="297"/>
      <c r="F193" s="44">
        <f>D193</f>
        <v>10000</v>
      </c>
      <c r="G193" s="298"/>
      <c r="H193" s="299"/>
      <c r="I193" s="43">
        <f>D193</f>
        <v>10000</v>
      </c>
      <c r="J193" s="297"/>
      <c r="K193" s="44">
        <f>I193</f>
        <v>10000</v>
      </c>
      <c r="L193" s="298"/>
      <c r="M193" s="299"/>
      <c r="N193" s="43">
        <f>D193</f>
        <v>10000</v>
      </c>
      <c r="O193" s="297"/>
      <c r="P193" s="44">
        <f>N193</f>
        <v>10000</v>
      </c>
      <c r="Q193" s="298"/>
      <c r="R193" s="299"/>
      <c r="S193" s="43">
        <f>D193</f>
        <v>10000</v>
      </c>
      <c r="T193" s="297"/>
      <c r="U193" s="44">
        <f>S193</f>
        <v>10000</v>
      </c>
      <c r="V193" s="48"/>
    </row>
    <row r="194" spans="1:22" x14ac:dyDescent="0.25">
      <c r="A194" s="99">
        <f>A193+1</f>
        <v>2</v>
      </c>
      <c r="B194" s="48" t="s">
        <v>70</v>
      </c>
      <c r="C194" s="49"/>
      <c r="D194" s="43">
        <v>0</v>
      </c>
      <c r="E194" s="297"/>
      <c r="F194" s="44">
        <f>D194</f>
        <v>0</v>
      </c>
      <c r="G194" s="298"/>
      <c r="H194" s="299"/>
      <c r="I194" s="43">
        <v>0</v>
      </c>
      <c r="J194" s="297"/>
      <c r="K194" s="44">
        <f>I194</f>
        <v>0</v>
      </c>
      <c r="L194" s="298"/>
      <c r="M194" s="299"/>
      <c r="N194" s="43">
        <v>0</v>
      </c>
      <c r="O194" s="297"/>
      <c r="P194" s="44">
        <f>N194</f>
        <v>0</v>
      </c>
      <c r="Q194" s="298"/>
      <c r="R194" s="299"/>
      <c r="S194" s="43">
        <v>0</v>
      </c>
      <c r="T194" s="297"/>
      <c r="U194" s="44">
        <f>S194</f>
        <v>0</v>
      </c>
      <c r="V194" s="48"/>
    </row>
    <row r="195" spans="1:22" x14ac:dyDescent="0.25">
      <c r="A195" s="99">
        <f t="shared" ref="A195:A235" si="32">A194+1</f>
        <v>3</v>
      </c>
      <c r="B195" s="48" t="s">
        <v>19</v>
      </c>
      <c r="C195" s="49"/>
      <c r="D195" s="30">
        <f>CKH_LOSS</f>
        <v>1.0431999999999999</v>
      </c>
      <c r="E195" s="66"/>
      <c r="F195" s="1">
        <f>EPI_LOSS</f>
        <v>1.0431999999999999</v>
      </c>
      <c r="G195" s="48"/>
      <c r="H195" s="49"/>
      <c r="I195" s="30">
        <f>SMP_LOSS</f>
        <v>1.0431999999999999</v>
      </c>
      <c r="J195" s="66"/>
      <c r="K195" s="1">
        <f>EPI_LOSS</f>
        <v>1.0431999999999999</v>
      </c>
      <c r="L195" s="48"/>
      <c r="M195" s="49"/>
      <c r="N195" s="30">
        <f>DUT_LOSS</f>
        <v>1.0431999999999999</v>
      </c>
      <c r="O195" s="66"/>
      <c r="P195" s="1">
        <f>EPI_LOSS</f>
        <v>1.0431999999999999</v>
      </c>
      <c r="Q195" s="48"/>
      <c r="R195" s="49"/>
      <c r="S195" s="42">
        <f>NEW_LOSS</f>
        <v>1.0431999999999999</v>
      </c>
      <c r="T195" s="66"/>
      <c r="U195" s="1">
        <f>EPI_LOSS</f>
        <v>1.0431999999999999</v>
      </c>
      <c r="V195" s="48"/>
    </row>
    <row r="196" spans="1:22" x14ac:dyDescent="0.25">
      <c r="A196" s="99">
        <f t="shared" si="32"/>
        <v>4</v>
      </c>
      <c r="B196" s="48" t="s">
        <v>71</v>
      </c>
      <c r="C196" s="49"/>
      <c r="D196" s="43">
        <f>D193*D195</f>
        <v>10431.999999999998</v>
      </c>
      <c r="E196" s="297"/>
      <c r="F196" s="44">
        <f>F193*F195</f>
        <v>10431.999999999998</v>
      </c>
      <c r="G196" s="298"/>
      <c r="H196" s="299"/>
      <c r="I196" s="43">
        <f>I193*I195</f>
        <v>10431.999999999998</v>
      </c>
      <c r="J196" s="297"/>
      <c r="K196" s="44">
        <f>K193*K195</f>
        <v>10431.999999999998</v>
      </c>
      <c r="L196" s="298"/>
      <c r="M196" s="299"/>
      <c r="N196" s="43">
        <f>N193*N195</f>
        <v>10431.999999999998</v>
      </c>
      <c r="O196" s="297"/>
      <c r="P196" s="44">
        <f>P193*P195</f>
        <v>10431.999999999998</v>
      </c>
      <c r="Q196" s="298"/>
      <c r="R196" s="299"/>
      <c r="S196" s="43">
        <f>S193*S195</f>
        <v>10431.999999999998</v>
      </c>
      <c r="T196" s="297"/>
      <c r="U196" s="44">
        <f>U193*U195</f>
        <v>10431.999999999998</v>
      </c>
      <c r="V196" s="298"/>
    </row>
    <row r="197" spans="1:22" x14ac:dyDescent="0.25">
      <c r="A197" s="100">
        <f t="shared" si="32"/>
        <v>5</v>
      </c>
      <c r="B197" s="46" t="s">
        <v>24</v>
      </c>
      <c r="C197" s="45"/>
      <c r="D197" s="300"/>
      <c r="E197" s="301"/>
      <c r="F197" s="302"/>
      <c r="G197" s="303"/>
      <c r="H197" s="304"/>
      <c r="I197" s="300"/>
      <c r="J197" s="301"/>
      <c r="K197" s="302"/>
      <c r="L197" s="303"/>
      <c r="M197" s="304"/>
      <c r="N197" s="300"/>
      <c r="O197" s="301"/>
      <c r="P197" s="302"/>
      <c r="Q197" s="303"/>
      <c r="R197" s="304"/>
      <c r="S197" s="300"/>
      <c r="T197" s="301"/>
      <c r="U197" s="302"/>
      <c r="V197" s="303"/>
    </row>
    <row r="198" spans="1:22" x14ac:dyDescent="0.25">
      <c r="A198" s="99">
        <f t="shared" si="32"/>
        <v>6</v>
      </c>
      <c r="B198" s="48" t="s">
        <v>20</v>
      </c>
      <c r="C198" s="47">
        <f>'General Input'!$B$11</f>
        <v>8.6999999999999994E-2</v>
      </c>
      <c r="D198" s="32">
        <f>D193*C198*TOU_OFF</f>
        <v>565.32623169107853</v>
      </c>
      <c r="E198" s="68">
        <f>'General Input'!$B$11</f>
        <v>8.6999999999999994E-2</v>
      </c>
      <c r="F198" s="2">
        <f>F193*E198*TOU_OFF</f>
        <v>565.32623169107853</v>
      </c>
      <c r="G198" s="48"/>
      <c r="H198" s="47">
        <f>'General Input'!$B$11</f>
        <v>8.6999999999999994E-2</v>
      </c>
      <c r="I198" s="32">
        <f>I193*H198*TOU_OFF</f>
        <v>565.32623169107853</v>
      </c>
      <c r="J198" s="68">
        <f>'General Input'!$B$11</f>
        <v>8.6999999999999994E-2</v>
      </c>
      <c r="K198" s="2">
        <f>K193*J198*TOU_OFF</f>
        <v>565.32623169107853</v>
      </c>
      <c r="L198" s="48"/>
      <c r="M198" s="47">
        <f>'General Input'!$B$11</f>
        <v>8.6999999999999994E-2</v>
      </c>
      <c r="N198" s="32">
        <f>N193*M198*TOU_OFF</f>
        <v>565.32623169107853</v>
      </c>
      <c r="O198" s="68">
        <f>'General Input'!$B$11</f>
        <v>8.6999999999999994E-2</v>
      </c>
      <c r="P198" s="2">
        <f>P193*O198*TOU_OFF</f>
        <v>565.32623169107853</v>
      </c>
      <c r="Q198" s="48"/>
      <c r="R198" s="47">
        <f>'General Input'!$B$11</f>
        <v>8.6999999999999994E-2</v>
      </c>
      <c r="S198" s="32">
        <f>S193*R198*TOU_OFF</f>
        <v>565.32623169107853</v>
      </c>
      <c r="T198" s="68">
        <f>'General Input'!$B$11</f>
        <v>8.6999999999999994E-2</v>
      </c>
      <c r="U198" s="2">
        <f>U193*T198*TOU_OFF</f>
        <v>565.32623169107853</v>
      </c>
      <c r="V198" s="48"/>
    </row>
    <row r="199" spans="1:22" x14ac:dyDescent="0.25">
      <c r="A199" s="99">
        <f t="shared" si="32"/>
        <v>7</v>
      </c>
      <c r="B199" s="48" t="s">
        <v>21</v>
      </c>
      <c r="C199" s="47">
        <f>'General Input'!$B$12</f>
        <v>0.13200000000000001</v>
      </c>
      <c r="D199" s="32">
        <f>D193*C199*TOU_MID</f>
        <v>224.98002663115847</v>
      </c>
      <c r="E199" s="68">
        <f>'General Input'!$B$12</f>
        <v>0.13200000000000001</v>
      </c>
      <c r="F199" s="2">
        <f>F193*E199*TOU_MID</f>
        <v>224.98002663115847</v>
      </c>
      <c r="G199" s="48"/>
      <c r="H199" s="47">
        <f>'General Input'!$B$12</f>
        <v>0.13200000000000001</v>
      </c>
      <c r="I199" s="32">
        <f>I193*H199*TOU_MID</f>
        <v>224.98002663115847</v>
      </c>
      <c r="J199" s="68">
        <f>'General Input'!$B$12</f>
        <v>0.13200000000000001</v>
      </c>
      <c r="K199" s="2">
        <f>K193*J199*TOU_MID</f>
        <v>224.98002663115847</v>
      </c>
      <c r="L199" s="48"/>
      <c r="M199" s="47">
        <f>'General Input'!$B$12</f>
        <v>0.13200000000000001</v>
      </c>
      <c r="N199" s="32">
        <f>N193*M199*TOU_MID</f>
        <v>224.98002663115847</v>
      </c>
      <c r="O199" s="68">
        <f>'General Input'!$B$12</f>
        <v>0.13200000000000001</v>
      </c>
      <c r="P199" s="2">
        <f>P193*O199*TOU_MID</f>
        <v>224.98002663115847</v>
      </c>
      <c r="Q199" s="48"/>
      <c r="R199" s="47">
        <f>'General Input'!$B$12</f>
        <v>0.13200000000000001</v>
      </c>
      <c r="S199" s="32">
        <f>S193*R199*TOU_MID</f>
        <v>224.98002663115847</v>
      </c>
      <c r="T199" s="68">
        <f>'General Input'!$B$12</f>
        <v>0.13200000000000001</v>
      </c>
      <c r="U199" s="2">
        <f>U193*T199*TOU_MID</f>
        <v>224.98002663115847</v>
      </c>
      <c r="V199" s="48"/>
    </row>
    <row r="200" spans="1:22" x14ac:dyDescent="0.25">
      <c r="A200" s="101">
        <f t="shared" si="32"/>
        <v>8</v>
      </c>
      <c r="B200" s="85" t="s">
        <v>22</v>
      </c>
      <c r="C200" s="84">
        <f>'General Input'!$B$13</f>
        <v>0.18</v>
      </c>
      <c r="D200" s="39">
        <f>D193*C200*TOU_ON</f>
        <v>323.56857523302261</v>
      </c>
      <c r="E200" s="69">
        <f>'General Input'!$B$13</f>
        <v>0.18</v>
      </c>
      <c r="F200" s="40">
        <f>F193*E200*TOU_ON</f>
        <v>323.56857523302261</v>
      </c>
      <c r="G200" s="85"/>
      <c r="H200" s="84">
        <f>'General Input'!$B$13</f>
        <v>0.18</v>
      </c>
      <c r="I200" s="39">
        <f>I193*H200*TOU_ON</f>
        <v>323.56857523302261</v>
      </c>
      <c r="J200" s="69">
        <f>'General Input'!$B$13</f>
        <v>0.18</v>
      </c>
      <c r="K200" s="40">
        <f>K193*J200*TOU_ON</f>
        <v>323.56857523302261</v>
      </c>
      <c r="L200" s="85"/>
      <c r="M200" s="84">
        <f>'General Input'!$B$13</f>
        <v>0.18</v>
      </c>
      <c r="N200" s="39">
        <f>N193*M200*TOU_ON</f>
        <v>323.56857523302261</v>
      </c>
      <c r="O200" s="69">
        <f>'General Input'!$B$13</f>
        <v>0.18</v>
      </c>
      <c r="P200" s="40">
        <f>P193*O200*TOU_ON</f>
        <v>323.56857523302261</v>
      </c>
      <c r="Q200" s="85"/>
      <c r="R200" s="84">
        <f>'General Input'!$B$13</f>
        <v>0.18</v>
      </c>
      <c r="S200" s="39">
        <f>S193*R200*TOU_ON</f>
        <v>323.56857523302261</v>
      </c>
      <c r="T200" s="69">
        <f>'General Input'!$B$13</f>
        <v>0.18</v>
      </c>
      <c r="U200" s="40">
        <f>U193*T200*TOU_ON</f>
        <v>323.56857523302261</v>
      </c>
      <c r="V200" s="85"/>
    </row>
    <row r="201" spans="1:22" x14ac:dyDescent="0.25">
      <c r="A201" s="102">
        <f t="shared" si="32"/>
        <v>9</v>
      </c>
      <c r="B201" s="103" t="s">
        <v>23</v>
      </c>
      <c r="C201" s="86"/>
      <c r="D201" s="56">
        <f>SUM(D198:D200)</f>
        <v>1113.8748335552596</v>
      </c>
      <c r="E201" s="70"/>
      <c r="F201" s="55">
        <f>SUM(F198:F200)</f>
        <v>1113.8748335552596</v>
      </c>
      <c r="G201" s="87">
        <f>D201-F201</f>
        <v>0</v>
      </c>
      <c r="H201" s="86"/>
      <c r="I201" s="56">
        <f>SUM(I198:I200)</f>
        <v>1113.8748335552596</v>
      </c>
      <c r="J201" s="70"/>
      <c r="K201" s="55">
        <f>SUM(K198:K200)</f>
        <v>1113.8748335552596</v>
      </c>
      <c r="L201" s="87">
        <f>I201-K201</f>
        <v>0</v>
      </c>
      <c r="M201" s="86"/>
      <c r="N201" s="56">
        <f>SUM(N198:N200)</f>
        <v>1113.8748335552596</v>
      </c>
      <c r="O201" s="70"/>
      <c r="P201" s="55">
        <f>SUM(P198:P200)</f>
        <v>1113.8748335552596</v>
      </c>
      <c r="Q201" s="87">
        <f>N201-P201</f>
        <v>0</v>
      </c>
      <c r="R201" s="86"/>
      <c r="S201" s="56">
        <f>SUM(S198:S200)</f>
        <v>1113.8748335552596</v>
      </c>
      <c r="T201" s="70"/>
      <c r="U201" s="55">
        <f>SUM(U198:U200)</f>
        <v>1113.8748335552596</v>
      </c>
      <c r="V201" s="87">
        <f>S201-U201</f>
        <v>0</v>
      </c>
    </row>
    <row r="202" spans="1:22" x14ac:dyDescent="0.25">
      <c r="A202" s="104">
        <f t="shared" si="32"/>
        <v>10</v>
      </c>
      <c r="B202" s="105" t="s">
        <v>88</v>
      </c>
      <c r="C202" s="88"/>
      <c r="D202" s="80"/>
      <c r="E202" s="71"/>
      <c r="F202" s="57"/>
      <c r="G202" s="89">
        <f>G201/D201</f>
        <v>0</v>
      </c>
      <c r="H202" s="88"/>
      <c r="I202" s="80"/>
      <c r="J202" s="71"/>
      <c r="K202" s="57"/>
      <c r="L202" s="89">
        <f>L201/I201</f>
        <v>0</v>
      </c>
      <c r="M202" s="88"/>
      <c r="N202" s="80"/>
      <c r="O202" s="71"/>
      <c r="P202" s="57"/>
      <c r="Q202" s="89">
        <f>Q201/N201</f>
        <v>0</v>
      </c>
      <c r="R202" s="88"/>
      <c r="S202" s="80"/>
      <c r="T202" s="71"/>
      <c r="U202" s="57"/>
      <c r="V202" s="89">
        <f>V201/S201</f>
        <v>0</v>
      </c>
    </row>
    <row r="203" spans="1:22" x14ac:dyDescent="0.25">
      <c r="A203" s="106">
        <f t="shared" si="32"/>
        <v>11</v>
      </c>
      <c r="B203" s="91" t="s">
        <v>25</v>
      </c>
      <c r="C203" s="90"/>
      <c r="D203" s="81"/>
      <c r="E203" s="72"/>
      <c r="F203" s="54"/>
      <c r="G203" s="91"/>
      <c r="H203" s="90"/>
      <c r="I203" s="81"/>
      <c r="J203" s="72"/>
      <c r="K203" s="54"/>
      <c r="L203" s="91"/>
      <c r="M203" s="90"/>
      <c r="N203" s="81"/>
      <c r="O203" s="72"/>
      <c r="P203" s="54"/>
      <c r="Q203" s="91"/>
      <c r="R203" s="90"/>
      <c r="S203" s="81"/>
      <c r="T203" s="72"/>
      <c r="U203" s="54"/>
      <c r="V203" s="91"/>
    </row>
    <row r="204" spans="1:22" x14ac:dyDescent="0.25">
      <c r="A204" s="99">
        <f t="shared" si="32"/>
        <v>12</v>
      </c>
      <c r="B204" s="48" t="s">
        <v>5</v>
      </c>
      <c r="C204" s="35">
        <f>Rates!$C$3</f>
        <v>30</v>
      </c>
      <c r="D204" s="32">
        <f>C204</f>
        <v>30</v>
      </c>
      <c r="E204" s="73">
        <f>Rates!$K$3</f>
        <v>30.53</v>
      </c>
      <c r="F204" s="2">
        <f>E204</f>
        <v>30.53</v>
      </c>
      <c r="G204" s="48"/>
      <c r="H204" s="35">
        <f>Rates!$C$3</f>
        <v>30</v>
      </c>
      <c r="I204" s="32">
        <f>H204</f>
        <v>30</v>
      </c>
      <c r="J204" s="73">
        <f>Rates!$K$3</f>
        <v>30.53</v>
      </c>
      <c r="K204" s="2">
        <f>J204</f>
        <v>30.53</v>
      </c>
      <c r="L204" s="48"/>
      <c r="M204" s="35">
        <f>Rates!$C$3</f>
        <v>30</v>
      </c>
      <c r="N204" s="32">
        <f>M204</f>
        <v>30</v>
      </c>
      <c r="O204" s="73">
        <f>Rates!$K$3</f>
        <v>30.53</v>
      </c>
      <c r="P204" s="2">
        <f>O204</f>
        <v>30.53</v>
      </c>
      <c r="Q204" s="48"/>
      <c r="R204" s="35">
        <f>Rates!$C$3</f>
        <v>30</v>
      </c>
      <c r="S204" s="32">
        <f>R204</f>
        <v>30</v>
      </c>
      <c r="T204" s="73">
        <f>Rates!$K$3</f>
        <v>30.53</v>
      </c>
      <c r="U204" s="2">
        <f>T204</f>
        <v>30.53</v>
      </c>
      <c r="V204" s="48"/>
    </row>
    <row r="205" spans="1:22" x14ac:dyDescent="0.25">
      <c r="A205" s="99">
        <f t="shared" si="32"/>
        <v>13</v>
      </c>
      <c r="B205" s="48" t="s">
        <v>140</v>
      </c>
      <c r="C205" s="35">
        <f>Rates!$C$4</f>
        <v>2.94</v>
      </c>
      <c r="D205" s="32">
        <f t="shared" ref="D205:D206" si="33">C205</f>
        <v>2.94</v>
      </c>
      <c r="E205" s="73">
        <f>Rates!$K$4</f>
        <v>0</v>
      </c>
      <c r="F205" s="2">
        <f t="shared" ref="F205:F206" si="34">E205</f>
        <v>0</v>
      </c>
      <c r="G205" s="48"/>
      <c r="H205" s="35">
        <f>Rates!$C$4</f>
        <v>2.94</v>
      </c>
      <c r="I205" s="32">
        <f t="shared" ref="I205:I206" si="35">H205</f>
        <v>2.94</v>
      </c>
      <c r="J205" s="73">
        <f>Rates!$K$4</f>
        <v>0</v>
      </c>
      <c r="K205" s="2">
        <f t="shared" ref="K205:K206" si="36">J205</f>
        <v>0</v>
      </c>
      <c r="L205" s="48"/>
      <c r="M205" s="35">
        <f>Rates!$C$4</f>
        <v>2.94</v>
      </c>
      <c r="N205" s="32">
        <f t="shared" ref="N205:N206" si="37">M205</f>
        <v>2.94</v>
      </c>
      <c r="O205" s="73">
        <f>Rates!$K$4</f>
        <v>0</v>
      </c>
      <c r="P205" s="2">
        <f t="shared" ref="P205:P206" si="38">O205</f>
        <v>0</v>
      </c>
      <c r="Q205" s="48"/>
      <c r="R205" s="35">
        <f>Rates!$C$4</f>
        <v>2.94</v>
      </c>
      <c r="S205" s="32">
        <f t="shared" ref="S205:S206" si="39">R205</f>
        <v>2.94</v>
      </c>
      <c r="T205" s="73">
        <f>Rates!$K$4</f>
        <v>0</v>
      </c>
      <c r="U205" s="2">
        <f t="shared" ref="U205:U206" si="40">T205</f>
        <v>0</v>
      </c>
      <c r="V205" s="48"/>
    </row>
    <row r="206" spans="1:22" x14ac:dyDescent="0.25">
      <c r="A206" s="99">
        <f t="shared" si="32"/>
        <v>14</v>
      </c>
      <c r="B206" s="48" t="s">
        <v>73</v>
      </c>
      <c r="C206" s="35">
        <f>Rates!$C$5</f>
        <v>0.79</v>
      </c>
      <c r="D206" s="32">
        <f t="shared" si="33"/>
        <v>0.79</v>
      </c>
      <c r="E206" s="73">
        <f>Rates!$K$5</f>
        <v>0.79</v>
      </c>
      <c r="F206" s="2">
        <f t="shared" si="34"/>
        <v>0.79</v>
      </c>
      <c r="G206" s="48"/>
      <c r="H206" s="35">
        <f>Rates!$C$5</f>
        <v>0.79</v>
      </c>
      <c r="I206" s="32">
        <f t="shared" si="35"/>
        <v>0.79</v>
      </c>
      <c r="J206" s="73">
        <f>Rates!$K$5</f>
        <v>0.79</v>
      </c>
      <c r="K206" s="2">
        <f t="shared" si="36"/>
        <v>0.79</v>
      </c>
      <c r="L206" s="48"/>
      <c r="M206" s="35">
        <f>Rates!$C$5</f>
        <v>0.79</v>
      </c>
      <c r="N206" s="32">
        <f t="shared" si="37"/>
        <v>0.79</v>
      </c>
      <c r="O206" s="73">
        <f>Rates!$K$5</f>
        <v>0.79</v>
      </c>
      <c r="P206" s="2">
        <f t="shared" si="38"/>
        <v>0.79</v>
      </c>
      <c r="Q206" s="48"/>
      <c r="R206" s="35">
        <f>Rates!$C$5</f>
        <v>0.79</v>
      </c>
      <c r="S206" s="32">
        <f t="shared" si="39"/>
        <v>0.79</v>
      </c>
      <c r="T206" s="73">
        <f>Rates!$K$5</f>
        <v>0.79</v>
      </c>
      <c r="U206" s="2">
        <f t="shared" si="40"/>
        <v>0.79</v>
      </c>
      <c r="V206" s="48"/>
    </row>
    <row r="207" spans="1:22" x14ac:dyDescent="0.25">
      <c r="A207" s="99">
        <f t="shared" si="32"/>
        <v>15</v>
      </c>
      <c r="B207" s="48" t="s">
        <v>4</v>
      </c>
      <c r="C207" s="37">
        <f>D201/D193</f>
        <v>0.11138748335552595</v>
      </c>
      <c r="D207" s="32">
        <f>(D196-D193)*C207</f>
        <v>48.119392809587005</v>
      </c>
      <c r="E207" s="74">
        <f>F201/F193</f>
        <v>0.11138748335552595</v>
      </c>
      <c r="F207" s="2">
        <f>(F196-F193)*E207</f>
        <v>48.119392809587005</v>
      </c>
      <c r="G207" s="48"/>
      <c r="H207" s="37">
        <f>I201/I193</f>
        <v>0.11138748335552595</v>
      </c>
      <c r="I207" s="32">
        <f>(I196-I193)*H207</f>
        <v>48.119392809587005</v>
      </c>
      <c r="J207" s="74">
        <f>K201/K193</f>
        <v>0.11138748335552595</v>
      </c>
      <c r="K207" s="2">
        <f>(K196-K193)*J207</f>
        <v>48.119392809587005</v>
      </c>
      <c r="L207" s="48"/>
      <c r="M207" s="37">
        <f>N201/N193</f>
        <v>0.11138748335552595</v>
      </c>
      <c r="N207" s="32">
        <f>(N196-N193)*M207</f>
        <v>48.119392809587005</v>
      </c>
      <c r="O207" s="74">
        <f>P201/P193</f>
        <v>0.11138748335552595</v>
      </c>
      <c r="P207" s="2">
        <f>(P196-P193)*O207</f>
        <v>48.119392809587005</v>
      </c>
      <c r="Q207" s="48"/>
      <c r="R207" s="37">
        <f>S201/S193</f>
        <v>0.11138748335552595</v>
      </c>
      <c r="S207" s="32">
        <f>(S196-S193)*R207</f>
        <v>48.119392809587005</v>
      </c>
      <c r="T207" s="74">
        <f>U201/U193</f>
        <v>0.11138748335552595</v>
      </c>
      <c r="U207" s="2">
        <f>(U196-U193)*T207</f>
        <v>48.119392809587005</v>
      </c>
      <c r="V207" s="48"/>
    </row>
    <row r="208" spans="1:22" x14ac:dyDescent="0.25">
      <c r="A208" s="99">
        <f t="shared" si="32"/>
        <v>16</v>
      </c>
      <c r="B208" s="48" t="s">
        <v>68</v>
      </c>
      <c r="C208" s="37">
        <f>Rates!$C$7</f>
        <v>9.9000000000000008E-3</v>
      </c>
      <c r="D208" s="32">
        <f>C208*D193</f>
        <v>99.000000000000014</v>
      </c>
      <c r="E208" s="74">
        <f>Rates!$K$7</f>
        <v>1.01E-2</v>
      </c>
      <c r="F208" s="2">
        <f>E208*F193</f>
        <v>101</v>
      </c>
      <c r="G208" s="48"/>
      <c r="H208" s="37">
        <f>Rates!$C$7</f>
        <v>9.9000000000000008E-3</v>
      </c>
      <c r="I208" s="32">
        <f>H208*I193</f>
        <v>99.000000000000014</v>
      </c>
      <c r="J208" s="74">
        <f>Rates!$K$7</f>
        <v>1.01E-2</v>
      </c>
      <c r="K208" s="2">
        <f>J208*K193</f>
        <v>101</v>
      </c>
      <c r="L208" s="48"/>
      <c r="M208" s="37">
        <f>Rates!$C$7</f>
        <v>9.9000000000000008E-3</v>
      </c>
      <c r="N208" s="32">
        <f>M208*N193</f>
        <v>99.000000000000014</v>
      </c>
      <c r="O208" s="74">
        <f>Rates!$K$7</f>
        <v>1.01E-2</v>
      </c>
      <c r="P208" s="2">
        <f>O208*P193</f>
        <v>101</v>
      </c>
      <c r="Q208" s="48"/>
      <c r="R208" s="37">
        <f>Rates!$C$7</f>
        <v>9.9000000000000008E-3</v>
      </c>
      <c r="S208" s="32">
        <f>R208*S193</f>
        <v>99.000000000000014</v>
      </c>
      <c r="T208" s="74">
        <f>Rates!$K$7</f>
        <v>1.01E-2</v>
      </c>
      <c r="U208" s="2">
        <f>T208*U193</f>
        <v>101</v>
      </c>
      <c r="V208" s="48"/>
    </row>
    <row r="209" spans="1:22" x14ac:dyDescent="0.25">
      <c r="A209" s="99">
        <f t="shared" si="32"/>
        <v>17</v>
      </c>
      <c r="B209" s="48" t="s">
        <v>7</v>
      </c>
      <c r="C209" s="37">
        <f>Rates!$C$8</f>
        <v>1.5E-3</v>
      </c>
      <c r="D209" s="32">
        <f>C209*D193</f>
        <v>15</v>
      </c>
      <c r="E209" s="74">
        <f>Rates!$K$8</f>
        <v>1.5E-3</v>
      </c>
      <c r="F209" s="2">
        <f>E209*F193</f>
        <v>15</v>
      </c>
      <c r="G209" s="48"/>
      <c r="H209" s="37">
        <f>Rates!$C$8</f>
        <v>1.5E-3</v>
      </c>
      <c r="I209" s="32">
        <f>H209*I193</f>
        <v>15</v>
      </c>
      <c r="J209" s="74">
        <f>Rates!$K$8</f>
        <v>1.5E-3</v>
      </c>
      <c r="K209" s="2">
        <f>J209*K193</f>
        <v>15</v>
      </c>
      <c r="L209" s="48"/>
      <c r="M209" s="37">
        <f>Rates!$C$8</f>
        <v>1.5E-3</v>
      </c>
      <c r="N209" s="32">
        <f>M209*N193</f>
        <v>15</v>
      </c>
      <c r="O209" s="74">
        <f>Rates!$K$8</f>
        <v>1.5E-3</v>
      </c>
      <c r="P209" s="2">
        <f>O209*P193</f>
        <v>15</v>
      </c>
      <c r="Q209" s="48"/>
      <c r="R209" s="37">
        <f>Rates!$C$8</f>
        <v>1.5E-3</v>
      </c>
      <c r="S209" s="32">
        <f>R209*S193</f>
        <v>15</v>
      </c>
      <c r="T209" s="74">
        <f>Rates!$K$8</f>
        <v>1.5E-3</v>
      </c>
      <c r="U209" s="2">
        <f>T209*U193</f>
        <v>15</v>
      </c>
      <c r="V209" s="48"/>
    </row>
    <row r="210" spans="1:22" x14ac:dyDescent="0.25">
      <c r="A210" s="99">
        <f t="shared" si="32"/>
        <v>18</v>
      </c>
      <c r="B210" s="48" t="s">
        <v>8</v>
      </c>
      <c r="C210" s="37">
        <f>Rates!$C$9</f>
        <v>6.9999999999999999E-4</v>
      </c>
      <c r="D210" s="32">
        <f>C210*D193</f>
        <v>7</v>
      </c>
      <c r="E210" s="74">
        <f>Rates!$K$9</f>
        <v>8.0000000000000004E-4</v>
      </c>
      <c r="F210" s="2">
        <f>E210*F193</f>
        <v>8</v>
      </c>
      <c r="G210" s="48"/>
      <c r="H210" s="37">
        <f>Rates!$C$9</f>
        <v>6.9999999999999999E-4</v>
      </c>
      <c r="I210" s="32">
        <f>H210*I193</f>
        <v>7</v>
      </c>
      <c r="J210" s="74">
        <f>Rates!$K$9</f>
        <v>8.0000000000000004E-4</v>
      </c>
      <c r="K210" s="2">
        <f>J210*K193</f>
        <v>8</v>
      </c>
      <c r="L210" s="48"/>
      <c r="M210" s="37">
        <f>Rates!$C$9</f>
        <v>6.9999999999999999E-4</v>
      </c>
      <c r="N210" s="32">
        <f>M210*N193</f>
        <v>7</v>
      </c>
      <c r="O210" s="74">
        <f>Rates!$K$9</f>
        <v>8.0000000000000004E-4</v>
      </c>
      <c r="P210" s="2">
        <f>O210*P193</f>
        <v>8</v>
      </c>
      <c r="Q210" s="48"/>
      <c r="R210" s="37">
        <f>Rates!$C$9</f>
        <v>6.9999999999999999E-4</v>
      </c>
      <c r="S210" s="32">
        <f>R210*S193</f>
        <v>7</v>
      </c>
      <c r="T210" s="74">
        <f>Rates!$K$9</f>
        <v>8.0000000000000004E-4</v>
      </c>
      <c r="U210" s="2">
        <f>T210*U193</f>
        <v>8</v>
      </c>
      <c r="V210" s="48"/>
    </row>
    <row r="211" spans="1:22" x14ac:dyDescent="0.25">
      <c r="A211" s="99">
        <f t="shared" si="32"/>
        <v>19</v>
      </c>
      <c r="B211" s="48" t="s">
        <v>76</v>
      </c>
      <c r="C211" s="37">
        <v>0</v>
      </c>
      <c r="D211" s="32">
        <f>C211*D193</f>
        <v>0</v>
      </c>
      <c r="E211" s="74">
        <v>0</v>
      </c>
      <c r="F211" s="2">
        <f>E211*F193</f>
        <v>0</v>
      </c>
      <c r="G211" s="48"/>
      <c r="H211" s="37">
        <v>0</v>
      </c>
      <c r="I211" s="32">
        <f>H211*I193</f>
        <v>0</v>
      </c>
      <c r="J211" s="74">
        <v>0</v>
      </c>
      <c r="K211" s="2">
        <f>J211*K193</f>
        <v>0</v>
      </c>
      <c r="L211" s="48"/>
      <c r="M211" s="37">
        <f>Rates!$C$20</f>
        <v>4.0000000000000002E-4</v>
      </c>
      <c r="N211" s="32">
        <f>M211*N193</f>
        <v>4</v>
      </c>
      <c r="O211" s="74">
        <v>0</v>
      </c>
      <c r="P211" s="2">
        <f>O211*P193</f>
        <v>0</v>
      </c>
      <c r="Q211" s="48"/>
      <c r="R211" s="37">
        <f>Rates!$C$23</f>
        <v>2.3E-3</v>
      </c>
      <c r="S211" s="32">
        <f>R211*S193</f>
        <v>23</v>
      </c>
      <c r="T211" s="74">
        <v>0</v>
      </c>
      <c r="U211" s="2">
        <f>T211*U193</f>
        <v>0</v>
      </c>
      <c r="V211" s="48"/>
    </row>
    <row r="212" spans="1:22" x14ac:dyDescent="0.25">
      <c r="A212" s="99">
        <f t="shared" si="32"/>
        <v>20</v>
      </c>
      <c r="B212" s="48" t="s">
        <v>83</v>
      </c>
      <c r="C212" s="37">
        <v>0</v>
      </c>
      <c r="D212" s="32">
        <f>C212*D193</f>
        <v>0</v>
      </c>
      <c r="E212" s="74">
        <v>0</v>
      </c>
      <c r="F212" s="2">
        <f>E212*F193</f>
        <v>0</v>
      </c>
      <c r="G212" s="48"/>
      <c r="H212" s="37">
        <v>0</v>
      </c>
      <c r="I212" s="32">
        <f>H212*I193</f>
        <v>0</v>
      </c>
      <c r="J212" s="74">
        <v>0</v>
      </c>
      <c r="K212" s="2">
        <f>J212*K193</f>
        <v>0</v>
      </c>
      <c r="L212" s="48"/>
      <c r="M212" s="37">
        <v>0</v>
      </c>
      <c r="N212" s="32">
        <f>M212*N193</f>
        <v>0</v>
      </c>
      <c r="O212" s="74">
        <v>0</v>
      </c>
      <c r="P212" s="2">
        <f>O212*P193</f>
        <v>0</v>
      </c>
      <c r="Q212" s="48"/>
      <c r="R212" s="37">
        <f>Rates!$C$24</f>
        <v>5.8999999999999999E-3</v>
      </c>
      <c r="S212" s="32">
        <f>R212*S193</f>
        <v>59</v>
      </c>
      <c r="T212" s="74">
        <v>0</v>
      </c>
      <c r="U212" s="2">
        <f>T212*U193</f>
        <v>0</v>
      </c>
      <c r="V212" s="48"/>
    </row>
    <row r="213" spans="1:22" x14ac:dyDescent="0.25">
      <c r="A213" s="99">
        <f t="shared" si="32"/>
        <v>21</v>
      </c>
      <c r="B213" s="48" t="s">
        <v>77</v>
      </c>
      <c r="C213" s="37">
        <f>Rates!$C$10</f>
        <v>1.5E-3</v>
      </c>
      <c r="D213" s="32">
        <f>C213*D193</f>
        <v>15</v>
      </c>
      <c r="E213" s="74">
        <f>Rates!$K$10</f>
        <v>0</v>
      </c>
      <c r="F213" s="2">
        <f>E213*F193</f>
        <v>0</v>
      </c>
      <c r="G213" s="48"/>
      <c r="H213" s="37">
        <f>Rates!$C$10</f>
        <v>1.5E-3</v>
      </c>
      <c r="I213" s="32">
        <f>H213*I193</f>
        <v>15</v>
      </c>
      <c r="J213" s="74">
        <f>Rates!$K$10</f>
        <v>0</v>
      </c>
      <c r="K213" s="2">
        <f>J213*K193</f>
        <v>0</v>
      </c>
      <c r="L213" s="48"/>
      <c r="M213" s="37">
        <f>Rates!$C$10</f>
        <v>1.5E-3</v>
      </c>
      <c r="N213" s="32">
        <f>M213*N193</f>
        <v>15</v>
      </c>
      <c r="O213" s="74">
        <f>Rates!$K$10</f>
        <v>0</v>
      </c>
      <c r="P213" s="2">
        <f>O213*P193</f>
        <v>0</v>
      </c>
      <c r="Q213" s="48"/>
      <c r="R213" s="37">
        <f>Rates!$C$10</f>
        <v>1.5E-3</v>
      </c>
      <c r="S213" s="32">
        <f>R213*S193</f>
        <v>15</v>
      </c>
      <c r="T213" s="74">
        <f>Rates!$K$10</f>
        <v>0</v>
      </c>
      <c r="U213" s="2">
        <f>T213*U193</f>
        <v>0</v>
      </c>
      <c r="V213" s="48"/>
    </row>
    <row r="214" spans="1:22" x14ac:dyDescent="0.25">
      <c r="A214" s="99">
        <f t="shared" si="32"/>
        <v>22</v>
      </c>
      <c r="B214" s="48" t="s">
        <v>158</v>
      </c>
      <c r="C214" s="37">
        <f>Rates!$C$11</f>
        <v>0</v>
      </c>
      <c r="D214" s="32">
        <f>C214*D193</f>
        <v>0</v>
      </c>
      <c r="E214" s="74">
        <f>Rates!$K$11</f>
        <v>-1.4E-3</v>
      </c>
      <c r="F214" s="2">
        <f>E214*F193</f>
        <v>-14</v>
      </c>
      <c r="G214" s="48"/>
      <c r="H214" s="37">
        <f>Rates!$C$11</f>
        <v>0</v>
      </c>
      <c r="I214" s="32">
        <f>H214*I193</f>
        <v>0</v>
      </c>
      <c r="J214" s="74">
        <f>Rates!$K$11</f>
        <v>-1.4E-3</v>
      </c>
      <c r="K214" s="2">
        <f>J214*K193</f>
        <v>-14</v>
      </c>
      <c r="L214" s="48"/>
      <c r="M214" s="37">
        <f>Rates!$C$11</f>
        <v>0</v>
      </c>
      <c r="N214" s="32">
        <f>M214*N193</f>
        <v>0</v>
      </c>
      <c r="O214" s="74">
        <f>Rates!$K$11</f>
        <v>-1.4E-3</v>
      </c>
      <c r="P214" s="2">
        <f>O214*P193</f>
        <v>-14</v>
      </c>
      <c r="Q214" s="48"/>
      <c r="R214" s="37">
        <f>Rates!$C$11</f>
        <v>0</v>
      </c>
      <c r="S214" s="32">
        <f>R214*S193</f>
        <v>0</v>
      </c>
      <c r="T214" s="74">
        <f>Rates!$K$11</f>
        <v>-1.4E-3</v>
      </c>
      <c r="U214" s="2">
        <f>T214*U193</f>
        <v>-14</v>
      </c>
      <c r="V214" s="48"/>
    </row>
    <row r="215" spans="1:22" x14ac:dyDescent="0.25">
      <c r="A215" s="99">
        <f t="shared" si="32"/>
        <v>23</v>
      </c>
      <c r="B215" s="48" t="s">
        <v>174</v>
      </c>
      <c r="C215" s="37">
        <f>Rates!$C$12</f>
        <v>0</v>
      </c>
      <c r="D215" s="32">
        <f>C215*D193</f>
        <v>0</v>
      </c>
      <c r="E215" s="74">
        <f>Rates!$K$12</f>
        <v>2.9999999999999997E-4</v>
      </c>
      <c r="F215" s="2">
        <f>E215*F193</f>
        <v>2.9999999999999996</v>
      </c>
      <c r="G215" s="48"/>
      <c r="H215" s="37">
        <f>Rates!$C$12</f>
        <v>0</v>
      </c>
      <c r="I215" s="32">
        <f>H215*I193</f>
        <v>0</v>
      </c>
      <c r="J215" s="74">
        <f>Rates!$K$12</f>
        <v>2.9999999999999997E-4</v>
      </c>
      <c r="K215" s="2">
        <f>J215*K193</f>
        <v>2.9999999999999996</v>
      </c>
      <c r="L215" s="48"/>
      <c r="M215" s="37">
        <f>Rates!$C$12</f>
        <v>0</v>
      </c>
      <c r="N215" s="32">
        <f>M215*N193</f>
        <v>0</v>
      </c>
      <c r="O215" s="74">
        <f>Rates!$K$12</f>
        <v>2.9999999999999997E-4</v>
      </c>
      <c r="P215" s="2">
        <f>O215*P193</f>
        <v>2.9999999999999996</v>
      </c>
      <c r="Q215" s="48"/>
      <c r="R215" s="37">
        <f>Rates!$C$12</f>
        <v>0</v>
      </c>
      <c r="S215" s="32">
        <f>R215*S193</f>
        <v>0</v>
      </c>
      <c r="T215" s="74">
        <f>Rates!$K$12</f>
        <v>2.9999999999999997E-4</v>
      </c>
      <c r="U215" s="2">
        <f>T215*U193</f>
        <v>2.9999999999999996</v>
      </c>
      <c r="V215" s="48"/>
    </row>
    <row r="216" spans="1:22" x14ac:dyDescent="0.25">
      <c r="A216" s="99">
        <f t="shared" si="32"/>
        <v>24</v>
      </c>
      <c r="B216" s="48" t="s">
        <v>72</v>
      </c>
      <c r="C216" s="37">
        <f>Rates!$C$13</f>
        <v>4.0000000000000002E-4</v>
      </c>
      <c r="D216" s="32">
        <f>C216*D193</f>
        <v>4</v>
      </c>
      <c r="E216" s="74">
        <f>Rates!$K$13</f>
        <v>0</v>
      </c>
      <c r="F216" s="2">
        <f>E216*F193</f>
        <v>0</v>
      </c>
      <c r="G216" s="48"/>
      <c r="H216" s="37">
        <f>Rates!$C$13</f>
        <v>4.0000000000000002E-4</v>
      </c>
      <c r="I216" s="32">
        <f>H216*I193</f>
        <v>4</v>
      </c>
      <c r="J216" s="74">
        <f>Rates!$K$13</f>
        <v>0</v>
      </c>
      <c r="K216" s="2">
        <f>J216*K193</f>
        <v>0</v>
      </c>
      <c r="L216" s="48"/>
      <c r="M216" s="37">
        <f>Rates!$C$13</f>
        <v>4.0000000000000002E-4</v>
      </c>
      <c r="N216" s="32">
        <f>M216*N193</f>
        <v>4</v>
      </c>
      <c r="O216" s="74">
        <f>Rates!$K$13</f>
        <v>0</v>
      </c>
      <c r="P216" s="2">
        <f>O216*P193</f>
        <v>0</v>
      </c>
      <c r="Q216" s="48"/>
      <c r="R216" s="37">
        <f>Rates!$C$13</f>
        <v>4.0000000000000002E-4</v>
      </c>
      <c r="S216" s="32">
        <f>R216*S193</f>
        <v>4</v>
      </c>
      <c r="T216" s="74">
        <f>Rates!$K$13</f>
        <v>0</v>
      </c>
      <c r="U216" s="2">
        <f>T216*U193</f>
        <v>0</v>
      </c>
      <c r="V216" s="48"/>
    </row>
    <row r="217" spans="1:22" x14ac:dyDescent="0.25">
      <c r="A217" s="99">
        <f t="shared" si="32"/>
        <v>25</v>
      </c>
      <c r="B217" s="48" t="s">
        <v>79</v>
      </c>
      <c r="C217" s="37">
        <f>Rates!$C$14</f>
        <v>-2.2000000000000001E-3</v>
      </c>
      <c r="D217" s="32">
        <f>C217*D193</f>
        <v>-22</v>
      </c>
      <c r="E217" s="74">
        <f>Rates!$K$14</f>
        <v>-2.2000000000000001E-3</v>
      </c>
      <c r="F217" s="2">
        <f>E217*F193</f>
        <v>-22</v>
      </c>
      <c r="G217" s="48"/>
      <c r="H217" s="37">
        <f>Rates!$C$14</f>
        <v>-2.2000000000000001E-3</v>
      </c>
      <c r="I217" s="32">
        <f>H217*I193</f>
        <v>-22</v>
      </c>
      <c r="J217" s="74">
        <f>Rates!$K$14</f>
        <v>-2.2000000000000001E-3</v>
      </c>
      <c r="K217" s="2">
        <f>J217*K193</f>
        <v>-22</v>
      </c>
      <c r="L217" s="48"/>
      <c r="M217" s="37">
        <f>Rates!$C$14</f>
        <v>-2.2000000000000001E-3</v>
      </c>
      <c r="N217" s="32">
        <f>M217*N193</f>
        <v>-22</v>
      </c>
      <c r="O217" s="74">
        <f>Rates!$K$14</f>
        <v>-2.2000000000000001E-3</v>
      </c>
      <c r="P217" s="2">
        <f>O217*P193</f>
        <v>-22</v>
      </c>
      <c r="Q217" s="48"/>
      <c r="R217" s="37">
        <f>Rates!$C$14</f>
        <v>-2.2000000000000001E-3</v>
      </c>
      <c r="S217" s="32">
        <f>R217*S193</f>
        <v>-22</v>
      </c>
      <c r="T217" s="74">
        <f>Rates!$K$14</f>
        <v>-2.2000000000000001E-3</v>
      </c>
      <c r="U217" s="2">
        <f>T217*U193</f>
        <v>-22</v>
      </c>
      <c r="V217" s="48"/>
    </row>
    <row r="218" spans="1:22" x14ac:dyDescent="0.25">
      <c r="A218" s="102">
        <f t="shared" si="32"/>
        <v>26</v>
      </c>
      <c r="B218" s="103" t="s">
        <v>23</v>
      </c>
      <c r="C218" s="86"/>
      <c r="D218" s="56">
        <f>SUM(D204:D217)</f>
        <v>199.84939280958702</v>
      </c>
      <c r="E218" s="70"/>
      <c r="F218" s="55">
        <f>SUM(F204:F217)</f>
        <v>170.43939280958699</v>
      </c>
      <c r="G218" s="87">
        <f>F218-D218</f>
        <v>-29.410000000000025</v>
      </c>
      <c r="H218" s="86"/>
      <c r="I218" s="56">
        <f>SUM(I204:I217)</f>
        <v>199.84939280958702</v>
      </c>
      <c r="J218" s="70"/>
      <c r="K218" s="55">
        <f>SUM(K204:K217)</f>
        <v>170.43939280958699</v>
      </c>
      <c r="L218" s="87">
        <f>K218-I218</f>
        <v>-29.410000000000025</v>
      </c>
      <c r="M218" s="86"/>
      <c r="N218" s="56">
        <f>SUM(N204:N217)</f>
        <v>203.84939280958702</v>
      </c>
      <c r="O218" s="70"/>
      <c r="P218" s="55">
        <f>SUM(P204:P217)</f>
        <v>170.43939280958699</v>
      </c>
      <c r="Q218" s="87">
        <f>P218-N218</f>
        <v>-33.410000000000025</v>
      </c>
      <c r="R218" s="86"/>
      <c r="S218" s="56">
        <f>SUM(S204:S217)</f>
        <v>281.84939280958702</v>
      </c>
      <c r="T218" s="70"/>
      <c r="U218" s="55">
        <f>SUM(U204:U217)</f>
        <v>170.43939280958699</v>
      </c>
      <c r="V218" s="87">
        <f>U218-S218</f>
        <v>-111.41000000000003</v>
      </c>
    </row>
    <row r="219" spans="1:22" x14ac:dyDescent="0.25">
      <c r="A219" s="104">
        <f t="shared" si="32"/>
        <v>27</v>
      </c>
      <c r="B219" s="105" t="s">
        <v>88</v>
      </c>
      <c r="C219" s="88"/>
      <c r="D219" s="80"/>
      <c r="E219" s="71"/>
      <c r="F219" s="57"/>
      <c r="G219" s="89">
        <f>G218/D218</f>
        <v>-0.14716081738622722</v>
      </c>
      <c r="H219" s="88"/>
      <c r="I219" s="80"/>
      <c r="J219" s="71"/>
      <c r="K219" s="57"/>
      <c r="L219" s="89">
        <f>L218/I218</f>
        <v>-0.14716081738622722</v>
      </c>
      <c r="M219" s="88"/>
      <c r="N219" s="80"/>
      <c r="O219" s="71"/>
      <c r="P219" s="57"/>
      <c r="Q219" s="89">
        <f>Q218/N218</f>
        <v>-0.16389550903008016</v>
      </c>
      <c r="R219" s="88"/>
      <c r="S219" s="80"/>
      <c r="T219" s="71"/>
      <c r="U219" s="57"/>
      <c r="V219" s="89">
        <f>V218/S218</f>
        <v>-0.39528202948894359</v>
      </c>
    </row>
    <row r="220" spans="1:22" x14ac:dyDescent="0.25">
      <c r="A220" s="106">
        <f t="shared" si="32"/>
        <v>28</v>
      </c>
      <c r="B220" s="91" t="s">
        <v>26</v>
      </c>
      <c r="C220" s="90"/>
      <c r="D220" s="81"/>
      <c r="E220" s="72"/>
      <c r="F220" s="54"/>
      <c r="G220" s="91"/>
      <c r="H220" s="90"/>
      <c r="I220" s="81"/>
      <c r="J220" s="72"/>
      <c r="K220" s="54"/>
      <c r="L220" s="91"/>
      <c r="M220" s="90"/>
      <c r="N220" s="81"/>
      <c r="O220" s="72"/>
      <c r="P220" s="54"/>
      <c r="Q220" s="91"/>
      <c r="R220" s="90"/>
      <c r="S220" s="81"/>
      <c r="T220" s="72"/>
      <c r="U220" s="54"/>
      <c r="V220" s="91"/>
    </row>
    <row r="221" spans="1:22" x14ac:dyDescent="0.25">
      <c r="A221" s="99">
        <f t="shared" si="32"/>
        <v>29</v>
      </c>
      <c r="B221" s="48" t="s">
        <v>58</v>
      </c>
      <c r="C221" s="37">
        <f>Rates!$C$17</f>
        <v>6.1000000000000004E-3</v>
      </c>
      <c r="D221" s="32">
        <f>C221*D196</f>
        <v>63.63519999999999</v>
      </c>
      <c r="E221" s="74">
        <f>Rates!$K$17</f>
        <v>6.0000000000000001E-3</v>
      </c>
      <c r="F221" s="2">
        <f>E221*F196</f>
        <v>62.591999999999992</v>
      </c>
      <c r="G221" s="48"/>
      <c r="H221" s="37">
        <f>Rates!$C$17</f>
        <v>6.1000000000000004E-3</v>
      </c>
      <c r="I221" s="32">
        <f>H221*I196</f>
        <v>63.63519999999999</v>
      </c>
      <c r="J221" s="74">
        <f>Rates!$K$17</f>
        <v>6.0000000000000001E-3</v>
      </c>
      <c r="K221" s="2">
        <f>J221*K196</f>
        <v>62.591999999999992</v>
      </c>
      <c r="L221" s="48"/>
      <c r="M221" s="37">
        <f>Rates!$C$17</f>
        <v>6.1000000000000004E-3</v>
      </c>
      <c r="N221" s="32">
        <f>M221*N196</f>
        <v>63.63519999999999</v>
      </c>
      <c r="O221" s="74">
        <f>Rates!$K$17</f>
        <v>6.0000000000000001E-3</v>
      </c>
      <c r="P221" s="2">
        <f>O221*P196</f>
        <v>62.591999999999992</v>
      </c>
      <c r="Q221" s="48"/>
      <c r="R221" s="37">
        <f>Rates!$C$17</f>
        <v>6.1000000000000004E-3</v>
      </c>
      <c r="S221" s="32">
        <f>R221*S196</f>
        <v>63.63519999999999</v>
      </c>
      <c r="T221" s="74">
        <f>Rates!$K$17</f>
        <v>6.0000000000000001E-3</v>
      </c>
      <c r="U221" s="2">
        <f>T221*U196</f>
        <v>62.591999999999992</v>
      </c>
      <c r="V221" s="48"/>
    </row>
    <row r="222" spans="1:22" x14ac:dyDescent="0.25">
      <c r="A222" s="99">
        <f t="shared" si="32"/>
        <v>30</v>
      </c>
      <c r="B222" s="48" t="s">
        <v>59</v>
      </c>
      <c r="C222" s="37">
        <f>Rates!$C$18</f>
        <v>4.7000000000000002E-3</v>
      </c>
      <c r="D222" s="32">
        <f>C222*D196</f>
        <v>49.030399999999993</v>
      </c>
      <c r="E222" s="74">
        <f>Rates!$K$18</f>
        <v>4.7000000000000002E-3</v>
      </c>
      <c r="F222" s="2">
        <f>E222*F196</f>
        <v>49.030399999999993</v>
      </c>
      <c r="G222" s="48"/>
      <c r="H222" s="37">
        <f>Rates!$C$18</f>
        <v>4.7000000000000002E-3</v>
      </c>
      <c r="I222" s="32">
        <f>H222*I196</f>
        <v>49.030399999999993</v>
      </c>
      <c r="J222" s="74">
        <f>Rates!$K$18</f>
        <v>4.7000000000000002E-3</v>
      </c>
      <c r="K222" s="2">
        <f>J222*K196</f>
        <v>49.030399999999993</v>
      </c>
      <c r="L222" s="48"/>
      <c r="M222" s="37">
        <f>Rates!$C$18</f>
        <v>4.7000000000000002E-3</v>
      </c>
      <c r="N222" s="32">
        <f>M222*N196</f>
        <v>49.030399999999993</v>
      </c>
      <c r="O222" s="74">
        <f>Rates!$K$18</f>
        <v>4.7000000000000002E-3</v>
      </c>
      <c r="P222" s="2">
        <f>O222*P196</f>
        <v>49.030399999999993</v>
      </c>
      <c r="Q222" s="48"/>
      <c r="R222" s="37">
        <f>Rates!$C$18</f>
        <v>4.7000000000000002E-3</v>
      </c>
      <c r="S222" s="32">
        <f>R222*S196</f>
        <v>49.030399999999993</v>
      </c>
      <c r="T222" s="74">
        <f>Rates!$K$18</f>
        <v>4.7000000000000002E-3</v>
      </c>
      <c r="U222" s="2">
        <f>T222*U196</f>
        <v>49.030399999999993</v>
      </c>
      <c r="V222" s="48"/>
    </row>
    <row r="223" spans="1:22" x14ac:dyDescent="0.25">
      <c r="A223" s="102">
        <f t="shared" si="32"/>
        <v>31</v>
      </c>
      <c r="B223" s="103" t="s">
        <v>23</v>
      </c>
      <c r="C223" s="86"/>
      <c r="D223" s="56">
        <f>SUM(D221:D222)</f>
        <v>112.66559999999998</v>
      </c>
      <c r="E223" s="70"/>
      <c r="F223" s="55">
        <f>SUM(F221:F222)</f>
        <v>111.62239999999998</v>
      </c>
      <c r="G223" s="87">
        <f>F223-D223</f>
        <v>-1.0431999999999988</v>
      </c>
      <c r="H223" s="86"/>
      <c r="I223" s="56">
        <f>SUM(I221:I222)</f>
        <v>112.66559999999998</v>
      </c>
      <c r="J223" s="70"/>
      <c r="K223" s="55">
        <f>SUM(K221:K222)</f>
        <v>111.62239999999998</v>
      </c>
      <c r="L223" s="87">
        <f>K223-I223</f>
        <v>-1.0431999999999988</v>
      </c>
      <c r="M223" s="86"/>
      <c r="N223" s="56">
        <f>SUM(N221:N222)</f>
        <v>112.66559999999998</v>
      </c>
      <c r="O223" s="70"/>
      <c r="P223" s="55">
        <f>SUM(P221:P222)</f>
        <v>111.62239999999998</v>
      </c>
      <c r="Q223" s="87">
        <f>P223-N223</f>
        <v>-1.0431999999999988</v>
      </c>
      <c r="R223" s="86"/>
      <c r="S223" s="56">
        <f>SUM(S221:S222)</f>
        <v>112.66559999999998</v>
      </c>
      <c r="T223" s="70"/>
      <c r="U223" s="55">
        <f>SUM(U221:U222)</f>
        <v>111.62239999999998</v>
      </c>
      <c r="V223" s="87">
        <f>U223-S223</f>
        <v>-1.0431999999999988</v>
      </c>
    </row>
    <row r="224" spans="1:22" x14ac:dyDescent="0.25">
      <c r="A224" s="104">
        <f t="shared" si="32"/>
        <v>32</v>
      </c>
      <c r="B224" s="105" t="s">
        <v>88</v>
      </c>
      <c r="C224" s="88"/>
      <c r="D224" s="80"/>
      <c r="E224" s="71"/>
      <c r="F224" s="57"/>
      <c r="G224" s="89">
        <f>G223/D223</f>
        <v>-9.2592592592592501E-3</v>
      </c>
      <c r="H224" s="88"/>
      <c r="I224" s="80"/>
      <c r="J224" s="71"/>
      <c r="K224" s="57"/>
      <c r="L224" s="89">
        <f>L223/I223</f>
        <v>-9.2592592592592501E-3</v>
      </c>
      <c r="M224" s="88"/>
      <c r="N224" s="80"/>
      <c r="O224" s="71"/>
      <c r="P224" s="57"/>
      <c r="Q224" s="89">
        <f>Q223/N223</f>
        <v>-9.2592592592592501E-3</v>
      </c>
      <c r="R224" s="88"/>
      <c r="S224" s="80"/>
      <c r="T224" s="71"/>
      <c r="U224" s="57"/>
      <c r="V224" s="89">
        <f>V223/S223</f>
        <v>-9.2592592592592501E-3</v>
      </c>
    </row>
    <row r="225" spans="1:22" x14ac:dyDescent="0.25">
      <c r="A225" s="106">
        <f t="shared" si="32"/>
        <v>33</v>
      </c>
      <c r="B225" s="91" t="s">
        <v>27</v>
      </c>
      <c r="C225" s="90"/>
      <c r="D225" s="81"/>
      <c r="E225" s="72"/>
      <c r="F225" s="54"/>
      <c r="G225" s="91"/>
      <c r="H225" s="90"/>
      <c r="I225" s="81"/>
      <c r="J225" s="72"/>
      <c r="K225" s="54"/>
      <c r="L225" s="91"/>
      <c r="M225" s="90"/>
      <c r="N225" s="81"/>
      <c r="O225" s="72"/>
      <c r="P225" s="54"/>
      <c r="Q225" s="91"/>
      <c r="R225" s="90"/>
      <c r="S225" s="81"/>
      <c r="T225" s="72"/>
      <c r="U225" s="54"/>
      <c r="V225" s="91"/>
    </row>
    <row r="226" spans="1:22" x14ac:dyDescent="0.25">
      <c r="A226" s="99">
        <f t="shared" si="32"/>
        <v>34</v>
      </c>
      <c r="B226" s="48" t="s">
        <v>168</v>
      </c>
      <c r="C226" s="37">
        <f>WMSR+RRRP</f>
        <v>4.8999999999999998E-3</v>
      </c>
      <c r="D226" s="32">
        <f>C226*D196</f>
        <v>51.116799999999991</v>
      </c>
      <c r="E226" s="74">
        <f>WMSR+RRRP</f>
        <v>4.8999999999999998E-3</v>
      </c>
      <c r="F226" s="2">
        <f>E226*F196</f>
        <v>51.116799999999991</v>
      </c>
      <c r="G226" s="48"/>
      <c r="H226" s="37">
        <f>WMSR+RRRP</f>
        <v>4.8999999999999998E-3</v>
      </c>
      <c r="I226" s="32">
        <f>H226*I196</f>
        <v>51.116799999999991</v>
      </c>
      <c r="J226" s="74">
        <f>WMSR+RRRP</f>
        <v>4.8999999999999998E-3</v>
      </c>
      <c r="K226" s="2">
        <f>J226*K196</f>
        <v>51.116799999999991</v>
      </c>
      <c r="L226" s="48"/>
      <c r="M226" s="37">
        <f>WMSR+RRRP</f>
        <v>4.8999999999999998E-3</v>
      </c>
      <c r="N226" s="32">
        <f>M226*N196</f>
        <v>51.116799999999991</v>
      </c>
      <c r="O226" s="74">
        <f>WMSR+RRRP</f>
        <v>4.8999999999999998E-3</v>
      </c>
      <c r="P226" s="2">
        <f>O226*P196</f>
        <v>51.116799999999991</v>
      </c>
      <c r="Q226" s="48"/>
      <c r="R226" s="37">
        <f>WMSR+RRRP</f>
        <v>4.8999999999999998E-3</v>
      </c>
      <c r="S226" s="32">
        <f>R226*S196</f>
        <v>51.116799999999991</v>
      </c>
      <c r="T226" s="74">
        <f>WMSR+RRRP</f>
        <v>4.8999999999999998E-3</v>
      </c>
      <c r="U226" s="2">
        <f>T226*U196</f>
        <v>51.116799999999991</v>
      </c>
      <c r="V226" s="48"/>
    </row>
    <row r="227" spans="1:22" x14ac:dyDescent="0.25">
      <c r="A227" s="99">
        <f t="shared" si="32"/>
        <v>35</v>
      </c>
      <c r="B227" s="48" t="s">
        <v>57</v>
      </c>
      <c r="C227" s="37">
        <f>SSS</f>
        <v>0.25</v>
      </c>
      <c r="D227" s="32">
        <f>C227</f>
        <v>0.25</v>
      </c>
      <c r="E227" s="74">
        <f>SSS</f>
        <v>0.25</v>
      </c>
      <c r="F227" s="2">
        <f>E227</f>
        <v>0.25</v>
      </c>
      <c r="G227" s="48"/>
      <c r="H227" s="37">
        <f>SSS</f>
        <v>0.25</v>
      </c>
      <c r="I227" s="32">
        <f>H227</f>
        <v>0.25</v>
      </c>
      <c r="J227" s="74">
        <f>SSS</f>
        <v>0.25</v>
      </c>
      <c r="K227" s="2">
        <f>J227</f>
        <v>0.25</v>
      </c>
      <c r="L227" s="48"/>
      <c r="M227" s="37">
        <f>SSS</f>
        <v>0.25</v>
      </c>
      <c r="N227" s="32">
        <f>M227</f>
        <v>0.25</v>
      </c>
      <c r="O227" s="74">
        <f>SSS</f>
        <v>0.25</v>
      </c>
      <c r="P227" s="2">
        <f>O227</f>
        <v>0.25</v>
      </c>
      <c r="Q227" s="48"/>
      <c r="R227" s="37">
        <f>SSS</f>
        <v>0.25</v>
      </c>
      <c r="S227" s="32">
        <f>R227</f>
        <v>0.25</v>
      </c>
      <c r="T227" s="74">
        <f>SSS</f>
        <v>0.25</v>
      </c>
      <c r="U227" s="2">
        <f>T227</f>
        <v>0.25</v>
      </c>
      <c r="V227" s="48"/>
    </row>
    <row r="228" spans="1:22" x14ac:dyDescent="0.25">
      <c r="A228" s="99">
        <f t="shared" si="32"/>
        <v>36</v>
      </c>
      <c r="B228" s="48" t="s">
        <v>9</v>
      </c>
      <c r="C228" s="37">
        <v>7.0000000000000001E-3</v>
      </c>
      <c r="D228" s="32">
        <f>C228*D193</f>
        <v>70</v>
      </c>
      <c r="E228" s="74">
        <v>7.0000000000000001E-3</v>
      </c>
      <c r="F228" s="2">
        <f>E228*F193</f>
        <v>70</v>
      </c>
      <c r="G228" s="48"/>
      <c r="H228" s="37">
        <v>7.0000000000000001E-3</v>
      </c>
      <c r="I228" s="32">
        <f>H228*I193</f>
        <v>70</v>
      </c>
      <c r="J228" s="74">
        <v>7.0000000000000001E-3</v>
      </c>
      <c r="K228" s="2">
        <f>J228*K193</f>
        <v>70</v>
      </c>
      <c r="L228" s="48"/>
      <c r="M228" s="37">
        <v>7.0000000000000001E-3</v>
      </c>
      <c r="N228" s="32">
        <f>M228*N193</f>
        <v>70</v>
      </c>
      <c r="O228" s="74">
        <v>7.0000000000000001E-3</v>
      </c>
      <c r="P228" s="2">
        <f>O228*P193</f>
        <v>70</v>
      </c>
      <c r="Q228" s="48"/>
      <c r="R228" s="37">
        <v>7.0000000000000001E-3</v>
      </c>
      <c r="S228" s="32">
        <f>R228*S193</f>
        <v>70</v>
      </c>
      <c r="T228" s="74">
        <v>7.0000000000000001E-3</v>
      </c>
      <c r="U228" s="2">
        <f>T228*U193</f>
        <v>70</v>
      </c>
      <c r="V228" s="48"/>
    </row>
    <row r="229" spans="1:22" x14ac:dyDescent="0.25">
      <c r="A229" s="102">
        <f>A228+1</f>
        <v>37</v>
      </c>
      <c r="B229" s="103" t="s">
        <v>10</v>
      </c>
      <c r="C229" s="86"/>
      <c r="D229" s="56">
        <f>SUM(D226:D228)</f>
        <v>121.36679999999998</v>
      </c>
      <c r="E229" s="70"/>
      <c r="F229" s="55">
        <f>SUM(F226:F228)</f>
        <v>121.36679999999998</v>
      </c>
      <c r="G229" s="87">
        <f>F229-D229</f>
        <v>0</v>
      </c>
      <c r="H229" s="86"/>
      <c r="I229" s="56">
        <f>SUM(I226:I228)</f>
        <v>121.36679999999998</v>
      </c>
      <c r="J229" s="70"/>
      <c r="K229" s="55">
        <f>SUM(K226:K228)</f>
        <v>121.36679999999998</v>
      </c>
      <c r="L229" s="87">
        <f>K229-I229</f>
        <v>0</v>
      </c>
      <c r="M229" s="86"/>
      <c r="N229" s="56">
        <f>SUM(N226:N228)</f>
        <v>121.36679999999998</v>
      </c>
      <c r="O229" s="70"/>
      <c r="P229" s="55">
        <f>SUM(P226:P228)</f>
        <v>121.36679999999998</v>
      </c>
      <c r="Q229" s="87">
        <f>P229-N229</f>
        <v>0</v>
      </c>
      <c r="R229" s="86"/>
      <c r="S229" s="56">
        <f>SUM(S226:S228)</f>
        <v>121.36679999999998</v>
      </c>
      <c r="T229" s="70"/>
      <c r="U229" s="55">
        <f>SUM(U226:U228)</f>
        <v>121.36679999999998</v>
      </c>
      <c r="V229" s="87">
        <f>U229-S229</f>
        <v>0</v>
      </c>
    </row>
    <row r="230" spans="1:22" x14ac:dyDescent="0.25">
      <c r="A230" s="104">
        <f t="shared" si="32"/>
        <v>38</v>
      </c>
      <c r="B230" s="105" t="s">
        <v>88</v>
      </c>
      <c r="C230" s="88"/>
      <c r="D230" s="80"/>
      <c r="E230" s="71"/>
      <c r="F230" s="57"/>
      <c r="G230" s="89">
        <f>G229/D229</f>
        <v>0</v>
      </c>
      <c r="H230" s="88"/>
      <c r="I230" s="80"/>
      <c r="J230" s="71"/>
      <c r="K230" s="57"/>
      <c r="L230" s="89">
        <f>L229/I229</f>
        <v>0</v>
      </c>
      <c r="M230" s="88"/>
      <c r="N230" s="80"/>
      <c r="O230" s="71"/>
      <c r="P230" s="57"/>
      <c r="Q230" s="89">
        <f>Q229/N229</f>
        <v>0</v>
      </c>
      <c r="R230" s="88"/>
      <c r="S230" s="80"/>
      <c r="T230" s="71"/>
      <c r="U230" s="57"/>
      <c r="V230" s="89">
        <f>V229/S229</f>
        <v>0</v>
      </c>
    </row>
    <row r="231" spans="1:22" x14ac:dyDescent="0.25">
      <c r="A231" s="124">
        <f t="shared" si="32"/>
        <v>39</v>
      </c>
      <c r="B231" s="125" t="s">
        <v>98</v>
      </c>
      <c r="C231" s="337"/>
      <c r="D231" s="127">
        <f>D201+D218+D223+D229</f>
        <v>1547.7566263648466</v>
      </c>
      <c r="E231" s="338"/>
      <c r="F231" s="53">
        <f>F201+F218+F223+F229</f>
        <v>1517.3034263648465</v>
      </c>
      <c r="G231" s="345">
        <f>F231-D231</f>
        <v>-30.453200000000152</v>
      </c>
      <c r="H231" s="337"/>
      <c r="I231" s="127">
        <f>I201+I218+I223+I229</f>
        <v>1547.7566263648466</v>
      </c>
      <c r="J231" s="338"/>
      <c r="K231" s="53">
        <f>K201+K218+K223+K229</f>
        <v>1517.3034263648465</v>
      </c>
      <c r="L231" s="345">
        <f>K231-I231</f>
        <v>-30.453200000000152</v>
      </c>
      <c r="M231" s="337"/>
      <c r="N231" s="127">
        <f>N201+N218+N223+N229</f>
        <v>1551.7566263648466</v>
      </c>
      <c r="O231" s="338"/>
      <c r="P231" s="53">
        <f>P201+P218+P223+P229</f>
        <v>1517.3034263648465</v>
      </c>
      <c r="Q231" s="345">
        <f>P231-N231</f>
        <v>-34.453200000000152</v>
      </c>
      <c r="R231" s="337"/>
      <c r="S231" s="127">
        <f>S201+S218+S223+S229</f>
        <v>1629.7566263648466</v>
      </c>
      <c r="T231" s="338"/>
      <c r="U231" s="53">
        <f>U201+U218+U223+U229</f>
        <v>1517.3034263648465</v>
      </c>
      <c r="V231" s="345">
        <f>U231-S231</f>
        <v>-112.45320000000015</v>
      </c>
    </row>
    <row r="232" spans="1:22" x14ac:dyDescent="0.25">
      <c r="A232" s="339">
        <f>A231+1</f>
        <v>40</v>
      </c>
      <c r="B232" s="340" t="s">
        <v>88</v>
      </c>
      <c r="C232" s="341"/>
      <c r="D232" s="342"/>
      <c r="E232" s="343"/>
      <c r="F232" s="344"/>
      <c r="G232" s="346">
        <f>G231/D231</f>
        <v>-1.9675703196002044E-2</v>
      </c>
      <c r="H232" s="341"/>
      <c r="I232" s="342"/>
      <c r="J232" s="343"/>
      <c r="K232" s="344"/>
      <c r="L232" s="346">
        <f>L231/I231</f>
        <v>-1.9675703196002044E-2</v>
      </c>
      <c r="M232" s="341"/>
      <c r="N232" s="342"/>
      <c r="O232" s="343"/>
      <c r="P232" s="344"/>
      <c r="Q232" s="346">
        <f>Q231/N231</f>
        <v>-2.2202708475433035E-2</v>
      </c>
      <c r="R232" s="341"/>
      <c r="S232" s="342"/>
      <c r="T232" s="343"/>
      <c r="U232" s="344"/>
      <c r="V232" s="346">
        <f>V231/S231</f>
        <v>-6.8999995570397349E-2</v>
      </c>
    </row>
    <row r="233" spans="1:22" x14ac:dyDescent="0.25">
      <c r="A233" s="108">
        <f>A232+1</f>
        <v>41</v>
      </c>
      <c r="B233" s="94" t="s">
        <v>11</v>
      </c>
      <c r="C233" s="50"/>
      <c r="D233" s="33">
        <f>D231*0.13</f>
        <v>201.20836142743008</v>
      </c>
      <c r="E233" s="76"/>
      <c r="F233" s="59">
        <f>F231*0.13</f>
        <v>197.24944542743006</v>
      </c>
      <c r="G233" s="94"/>
      <c r="H233" s="50"/>
      <c r="I233" s="33">
        <f>I231*0.13</f>
        <v>201.20836142743008</v>
      </c>
      <c r="J233" s="76"/>
      <c r="K233" s="59">
        <f>K231*0.13</f>
        <v>197.24944542743006</v>
      </c>
      <c r="L233" s="94"/>
      <c r="M233" s="50"/>
      <c r="N233" s="33">
        <f>N231*0.13</f>
        <v>201.72836142743006</v>
      </c>
      <c r="O233" s="76"/>
      <c r="P233" s="59">
        <f>P231*0.13</f>
        <v>197.24944542743006</v>
      </c>
      <c r="Q233" s="94"/>
      <c r="R233" s="50"/>
      <c r="S233" s="33">
        <f>S231*0.13</f>
        <v>211.86836142743007</v>
      </c>
      <c r="T233" s="76"/>
      <c r="U233" s="59">
        <f>U231*0.13</f>
        <v>197.24944542743006</v>
      </c>
      <c r="V233" s="94"/>
    </row>
    <row r="234" spans="1:22" x14ac:dyDescent="0.25">
      <c r="A234" s="109">
        <f>A233+1</f>
        <v>42</v>
      </c>
      <c r="B234" s="110" t="s">
        <v>13</v>
      </c>
      <c r="C234" s="95"/>
      <c r="D234" s="64">
        <f>SUM(D231:D233)</f>
        <v>1748.9649877922766</v>
      </c>
      <c r="E234" s="78"/>
      <c r="F234" s="63">
        <f>SUM(F231:F233)</f>
        <v>1714.5528717922766</v>
      </c>
      <c r="G234" s="96">
        <f>F234-D234</f>
        <v>-34.412115999999969</v>
      </c>
      <c r="H234" s="95"/>
      <c r="I234" s="64">
        <f>SUM(I231:I233)</f>
        <v>1748.9649877922766</v>
      </c>
      <c r="J234" s="78"/>
      <c r="K234" s="63">
        <f>SUM(K231:K233)</f>
        <v>1714.5528717922766</v>
      </c>
      <c r="L234" s="96">
        <f>K234-I234</f>
        <v>-34.412115999999969</v>
      </c>
      <c r="M234" s="95"/>
      <c r="N234" s="64">
        <f>SUM(N231:N233)</f>
        <v>1753.4849877922766</v>
      </c>
      <c r="O234" s="78"/>
      <c r="P234" s="63">
        <f>SUM(P231:P233)</f>
        <v>1714.5528717922766</v>
      </c>
      <c r="Q234" s="96">
        <f>P234-N234</f>
        <v>-38.932115999999951</v>
      </c>
      <c r="R234" s="95"/>
      <c r="S234" s="64">
        <f>SUM(S231:S233)</f>
        <v>1841.6249877922767</v>
      </c>
      <c r="T234" s="78"/>
      <c r="U234" s="63">
        <f>SUM(U231:U233)</f>
        <v>1714.5528717922766</v>
      </c>
      <c r="V234" s="96">
        <f>U234-S234</f>
        <v>-127.07211600000005</v>
      </c>
    </row>
    <row r="235" spans="1:22" x14ac:dyDescent="0.25">
      <c r="A235" s="111">
        <f t="shared" si="32"/>
        <v>43</v>
      </c>
      <c r="B235" s="112" t="s">
        <v>88</v>
      </c>
      <c r="C235" s="97"/>
      <c r="D235" s="83"/>
      <c r="E235" s="79"/>
      <c r="F235" s="65"/>
      <c r="G235" s="98">
        <f>G234/D234</f>
        <v>-1.9675703196001929E-2</v>
      </c>
      <c r="H235" s="97"/>
      <c r="I235" s="83"/>
      <c r="J235" s="79"/>
      <c r="K235" s="65"/>
      <c r="L235" s="98">
        <f>L234/I234</f>
        <v>-1.9675703196001929E-2</v>
      </c>
      <c r="M235" s="97"/>
      <c r="N235" s="83"/>
      <c r="O235" s="79"/>
      <c r="P235" s="65"/>
      <c r="Q235" s="98">
        <f>Q234/N234</f>
        <v>-2.220270847543291E-2</v>
      </c>
      <c r="R235" s="97"/>
      <c r="S235" s="83"/>
      <c r="T235" s="79"/>
      <c r="U235" s="65"/>
      <c r="V235" s="98">
        <f>V234/S234</f>
        <v>-6.8999995570397293E-2</v>
      </c>
    </row>
    <row r="236" spans="1:22" x14ac:dyDescent="0.25">
      <c r="A236" s="151">
        <f>A235+1</f>
        <v>44</v>
      </c>
      <c r="B236" s="152" t="s">
        <v>14</v>
      </c>
      <c r="C236" s="153"/>
      <c r="D236" s="154"/>
      <c r="E236" s="155"/>
      <c r="F236" s="156"/>
      <c r="G236" s="152"/>
      <c r="H236" s="153"/>
      <c r="I236" s="154"/>
      <c r="J236" s="155"/>
      <c r="K236" s="156"/>
      <c r="L236" s="152"/>
      <c r="M236" s="153"/>
      <c r="N236" s="154"/>
      <c r="O236" s="155"/>
      <c r="P236" s="156"/>
      <c r="Q236" s="152"/>
      <c r="R236" s="153"/>
      <c r="S236" s="154"/>
      <c r="T236" s="155"/>
      <c r="U236" s="156"/>
      <c r="V236" s="152"/>
    </row>
    <row r="237" spans="1:22" x14ac:dyDescent="0.25">
      <c r="A237" s="108">
        <f>A236+1</f>
        <v>45</v>
      </c>
      <c r="B237" s="94" t="s">
        <v>97</v>
      </c>
      <c r="C237" s="162">
        <v>0</v>
      </c>
      <c r="D237" s="33">
        <f>C237*D193</f>
        <v>0</v>
      </c>
      <c r="E237" s="163">
        <v>0</v>
      </c>
      <c r="F237" s="59">
        <f>E237*F193</f>
        <v>0</v>
      </c>
      <c r="G237" s="94"/>
      <c r="H237" s="37">
        <v>0</v>
      </c>
      <c r="I237" s="33">
        <f>H237*I193</f>
        <v>0</v>
      </c>
      <c r="J237" s="163">
        <v>0</v>
      </c>
      <c r="K237" s="2">
        <f>J237*K193</f>
        <v>0</v>
      </c>
      <c r="L237" s="94"/>
      <c r="M237" s="37">
        <f>Rates!$C$21</f>
        <v>8.3000000000000001E-3</v>
      </c>
      <c r="N237" s="33">
        <f>M237*N193</f>
        <v>83</v>
      </c>
      <c r="O237" s="163">
        <v>0</v>
      </c>
      <c r="P237" s="2">
        <f>O237*P193</f>
        <v>0</v>
      </c>
      <c r="Q237" s="94"/>
      <c r="R237" s="37">
        <f>Rates!$C$25</f>
        <v>3.0999999999999999E-3</v>
      </c>
      <c r="S237" s="33">
        <f>R237*S193</f>
        <v>31</v>
      </c>
      <c r="T237" s="163">
        <v>0</v>
      </c>
      <c r="U237" s="2">
        <f>T237*U193</f>
        <v>0</v>
      </c>
      <c r="V237" s="94"/>
    </row>
    <row r="238" spans="1:22" x14ac:dyDescent="0.25">
      <c r="A238" s="108">
        <f>A237+1</f>
        <v>46</v>
      </c>
      <c r="B238" s="94" t="s">
        <v>164</v>
      </c>
      <c r="C238" s="37">
        <v>0</v>
      </c>
      <c r="D238" s="32">
        <f>C238*D193</f>
        <v>0</v>
      </c>
      <c r="E238" s="163">
        <v>0</v>
      </c>
      <c r="F238" s="2">
        <f>E238*F193</f>
        <v>0</v>
      </c>
      <c r="G238" s="48"/>
      <c r="H238" s="37">
        <v>0</v>
      </c>
      <c r="I238" s="32">
        <f>H238*I193</f>
        <v>0</v>
      </c>
      <c r="J238" s="74">
        <v>0</v>
      </c>
      <c r="K238" s="2">
        <f>J238*K193</f>
        <v>0</v>
      </c>
      <c r="L238" s="48"/>
      <c r="M238" s="37">
        <v>0</v>
      </c>
      <c r="N238" s="32">
        <f>M238*N193</f>
        <v>0</v>
      </c>
      <c r="O238" s="74">
        <v>0</v>
      </c>
      <c r="P238" s="2">
        <f>O238*P193</f>
        <v>0</v>
      </c>
      <c r="Q238" s="48"/>
      <c r="R238" s="37">
        <f>Rates!$C$26</f>
        <v>-2.9999999999999997E-4</v>
      </c>
      <c r="S238" s="32">
        <f>R238*S193</f>
        <v>-2.9999999999999996</v>
      </c>
      <c r="T238" s="74">
        <v>0</v>
      </c>
      <c r="U238" s="2">
        <f>T238*U193</f>
        <v>0</v>
      </c>
      <c r="V238" s="48"/>
    </row>
    <row r="239" spans="1:22" x14ac:dyDescent="0.25">
      <c r="A239" s="108">
        <f t="shared" ref="A239:A243" si="41">A238+1</f>
        <v>47</v>
      </c>
      <c r="B239" s="94" t="s">
        <v>169</v>
      </c>
      <c r="C239" s="37">
        <f>Rates!$C$15</f>
        <v>3.5000000000000001E-3</v>
      </c>
      <c r="D239" s="32">
        <f>C239*D193</f>
        <v>35</v>
      </c>
      <c r="E239" s="163">
        <f>Rates!$K$13</f>
        <v>0</v>
      </c>
      <c r="F239" s="2">
        <f>E239*F193</f>
        <v>0</v>
      </c>
      <c r="G239" s="48"/>
      <c r="H239" s="37">
        <f>Rates!$C$15</f>
        <v>3.5000000000000001E-3</v>
      </c>
      <c r="I239" s="32">
        <f>H239*I193</f>
        <v>35</v>
      </c>
      <c r="J239" s="74">
        <f>Rates!$K$13</f>
        <v>0</v>
      </c>
      <c r="K239" s="2">
        <f>J239*K193</f>
        <v>0</v>
      </c>
      <c r="L239" s="48"/>
      <c r="M239" s="37">
        <f>Rates!$C$15</f>
        <v>3.5000000000000001E-3</v>
      </c>
      <c r="N239" s="32">
        <f>M239*N193</f>
        <v>35</v>
      </c>
      <c r="O239" s="74">
        <f>Rates!$K$13</f>
        <v>0</v>
      </c>
      <c r="P239" s="2">
        <f>O239*P193</f>
        <v>0</v>
      </c>
      <c r="Q239" s="48"/>
      <c r="R239" s="37">
        <f>Rates!$C$15</f>
        <v>3.5000000000000001E-3</v>
      </c>
      <c r="S239" s="32">
        <f>R239*S193</f>
        <v>35</v>
      </c>
      <c r="T239" s="74">
        <f>Rates!$K$13</f>
        <v>0</v>
      </c>
      <c r="U239" s="2">
        <f>T239*U193</f>
        <v>0</v>
      </c>
      <c r="V239" s="48"/>
    </row>
    <row r="240" spans="1:22" x14ac:dyDescent="0.25">
      <c r="A240" s="289">
        <f t="shared" si="41"/>
        <v>48</v>
      </c>
      <c r="B240" s="295" t="s">
        <v>170</v>
      </c>
      <c r="C240" s="290">
        <f>Rates!$C$16</f>
        <v>0</v>
      </c>
      <c r="D240" s="32">
        <f>C240*D193</f>
        <v>0</v>
      </c>
      <c r="E240" s="163">
        <f>Rates!$K$14</f>
        <v>-2.2000000000000001E-3</v>
      </c>
      <c r="F240" s="40">
        <f>E240*F193</f>
        <v>-22</v>
      </c>
      <c r="G240" s="85"/>
      <c r="H240" s="290">
        <f>Rates!$C$16</f>
        <v>0</v>
      </c>
      <c r="I240" s="39">
        <f>H240*I193</f>
        <v>0</v>
      </c>
      <c r="J240" s="291">
        <f>Rates!$K$14</f>
        <v>-2.2000000000000001E-3</v>
      </c>
      <c r="K240" s="40">
        <f>J240*K193</f>
        <v>-22</v>
      </c>
      <c r="L240" s="85"/>
      <c r="M240" s="290">
        <f>Rates!$C$16</f>
        <v>0</v>
      </c>
      <c r="N240" s="39">
        <f>M240*N193</f>
        <v>0</v>
      </c>
      <c r="O240" s="291">
        <f>Rates!$K$14</f>
        <v>-2.2000000000000001E-3</v>
      </c>
      <c r="P240" s="40">
        <f>O240*P193</f>
        <v>-22</v>
      </c>
      <c r="Q240" s="85"/>
      <c r="R240" s="290">
        <f>Rates!$C$16</f>
        <v>0</v>
      </c>
      <c r="S240" s="39">
        <f>R240*S193</f>
        <v>0</v>
      </c>
      <c r="T240" s="291">
        <f>Rates!$K$14</f>
        <v>-2.2000000000000001E-3</v>
      </c>
      <c r="U240" s="40">
        <f>T240*U193</f>
        <v>-22</v>
      </c>
      <c r="V240" s="85"/>
    </row>
    <row r="241" spans="1:22" x14ac:dyDescent="0.25">
      <c r="A241" s="347">
        <f t="shared" si="41"/>
        <v>49</v>
      </c>
      <c r="B241" s="348" t="s">
        <v>15</v>
      </c>
      <c r="C241" s="371"/>
      <c r="D241" s="350">
        <f>D231+SUM(D237:D240)</f>
        <v>1582.7566263648466</v>
      </c>
      <c r="E241" s="372"/>
      <c r="F241" s="352">
        <f>F231+SUM(F237:F240)</f>
        <v>1495.3034263648465</v>
      </c>
      <c r="G241" s="363">
        <f>F241-D241</f>
        <v>-87.453200000000152</v>
      </c>
      <c r="H241" s="371"/>
      <c r="I241" s="350">
        <f>I231+SUM(I237:I240)</f>
        <v>1582.7566263648466</v>
      </c>
      <c r="J241" s="372"/>
      <c r="K241" s="352">
        <f>K231+SUM(K237:K240)</f>
        <v>1495.3034263648465</v>
      </c>
      <c r="L241" s="363">
        <f>K241-I241</f>
        <v>-87.453200000000152</v>
      </c>
      <c r="M241" s="371"/>
      <c r="N241" s="350">
        <f>N231+SUM(N237:N240)</f>
        <v>1669.7566263648466</v>
      </c>
      <c r="O241" s="372"/>
      <c r="P241" s="352">
        <f>P231+SUM(P237:P240)</f>
        <v>1495.3034263648465</v>
      </c>
      <c r="Q241" s="363">
        <f>P241-N241</f>
        <v>-174.45320000000015</v>
      </c>
      <c r="R241" s="371"/>
      <c r="S241" s="350">
        <f>S231+SUM(S237:S240)</f>
        <v>1692.7566263648466</v>
      </c>
      <c r="T241" s="372"/>
      <c r="U241" s="352">
        <f>U231+SUM(U237:U240)</f>
        <v>1495.3034263648465</v>
      </c>
      <c r="V241" s="363">
        <f>U241-S241</f>
        <v>-197.45320000000015</v>
      </c>
    </row>
    <row r="242" spans="1:22" x14ac:dyDescent="0.25">
      <c r="A242" s="339">
        <f t="shared" si="41"/>
        <v>50</v>
      </c>
      <c r="B242" s="340" t="s">
        <v>88</v>
      </c>
      <c r="C242" s="341"/>
      <c r="D242" s="342"/>
      <c r="E242" s="343"/>
      <c r="F242" s="344"/>
      <c r="G242" s="346">
        <f>G241/D241</f>
        <v>-5.5253725394823282E-2</v>
      </c>
      <c r="H242" s="341"/>
      <c r="I242" s="342"/>
      <c r="J242" s="343"/>
      <c r="K242" s="344"/>
      <c r="L242" s="346">
        <f>L241/I241</f>
        <v>-5.5253725394823282E-2</v>
      </c>
      <c r="M242" s="341"/>
      <c r="N242" s="342"/>
      <c r="O242" s="343"/>
      <c r="P242" s="344"/>
      <c r="Q242" s="346">
        <f>Q241/N241</f>
        <v>-0.10447821990669054</v>
      </c>
      <c r="R242" s="341"/>
      <c r="S242" s="342"/>
      <c r="T242" s="343"/>
      <c r="U242" s="344"/>
      <c r="V242" s="346">
        <f>V241/S241</f>
        <v>-0.11664594716372552</v>
      </c>
    </row>
    <row r="243" spans="1:22" x14ac:dyDescent="0.25">
      <c r="A243" s="108">
        <f t="shared" si="41"/>
        <v>51</v>
      </c>
      <c r="B243" s="94" t="s">
        <v>11</v>
      </c>
      <c r="C243" s="50"/>
      <c r="D243" s="33">
        <f>D241*0.13</f>
        <v>205.75836142743006</v>
      </c>
      <c r="E243" s="76"/>
      <c r="F243" s="59">
        <f>F241*0.13</f>
        <v>194.38944542743005</v>
      </c>
      <c r="G243" s="94"/>
      <c r="H243" s="50"/>
      <c r="I243" s="33">
        <f>I241*0.13</f>
        <v>205.75836142743006</v>
      </c>
      <c r="J243" s="76"/>
      <c r="K243" s="59">
        <f>K241*0.13</f>
        <v>194.38944542743005</v>
      </c>
      <c r="L243" s="94"/>
      <c r="M243" s="50"/>
      <c r="N243" s="33">
        <f>N241*0.13</f>
        <v>217.06836142743006</v>
      </c>
      <c r="O243" s="76"/>
      <c r="P243" s="59">
        <f>P241*0.13</f>
        <v>194.38944542743005</v>
      </c>
      <c r="Q243" s="94"/>
      <c r="R243" s="50"/>
      <c r="S243" s="33">
        <f>S241*0.13</f>
        <v>220.05836142743007</v>
      </c>
      <c r="T243" s="76"/>
      <c r="U243" s="59">
        <f>U241*0.13</f>
        <v>194.38944542743005</v>
      </c>
      <c r="V243" s="94"/>
    </row>
    <row r="244" spans="1:22" x14ac:dyDescent="0.25">
      <c r="A244" s="137">
        <f>A243+1</f>
        <v>52</v>
      </c>
      <c r="B244" s="138" t="s">
        <v>13</v>
      </c>
      <c r="C244" s="139"/>
      <c r="D244" s="140">
        <f>SUM(D241:D243)</f>
        <v>1788.5149877922768</v>
      </c>
      <c r="E244" s="141"/>
      <c r="F244" s="142">
        <f>SUM(F241:F243)</f>
        <v>1689.6928717922765</v>
      </c>
      <c r="G244" s="143">
        <f>F244-D244</f>
        <v>-98.822116000000278</v>
      </c>
      <c r="H244" s="139"/>
      <c r="I244" s="140">
        <f>SUM(I241:I243)</f>
        <v>1788.5149877922768</v>
      </c>
      <c r="J244" s="141"/>
      <c r="K244" s="142">
        <f>SUM(K241:K243)</f>
        <v>1689.6928717922765</v>
      </c>
      <c r="L244" s="143">
        <f>K244-I244</f>
        <v>-98.822116000000278</v>
      </c>
      <c r="M244" s="139"/>
      <c r="N244" s="140">
        <f>SUM(N241:N243)</f>
        <v>1886.8249877922767</v>
      </c>
      <c r="O244" s="141"/>
      <c r="P244" s="142">
        <f>SUM(P241:P243)</f>
        <v>1689.6928717922765</v>
      </c>
      <c r="Q244" s="143">
        <f>P244-N244</f>
        <v>-197.13211600000022</v>
      </c>
      <c r="R244" s="139"/>
      <c r="S244" s="140">
        <f>SUM(S241:S243)</f>
        <v>1912.8149877922767</v>
      </c>
      <c r="T244" s="141"/>
      <c r="U244" s="142">
        <f>SUM(U241:U243)</f>
        <v>1689.6928717922765</v>
      </c>
      <c r="V244" s="143">
        <f>U244-S244</f>
        <v>-223.12211600000023</v>
      </c>
    </row>
    <row r="245" spans="1:22" ht="15.75" thickBot="1" x14ac:dyDescent="0.3">
      <c r="A245" s="144">
        <f>A244+1</f>
        <v>53</v>
      </c>
      <c r="B245" s="145" t="s">
        <v>88</v>
      </c>
      <c r="C245" s="146"/>
      <c r="D245" s="147"/>
      <c r="E245" s="148"/>
      <c r="F245" s="149"/>
      <c r="G245" s="150">
        <f>G244/D244</f>
        <v>-5.5253725394823337E-2</v>
      </c>
      <c r="H245" s="146"/>
      <c r="I245" s="147"/>
      <c r="J245" s="148"/>
      <c r="K245" s="149"/>
      <c r="L245" s="150">
        <f>L244/I244</f>
        <v>-5.5253725394823337E-2</v>
      </c>
      <c r="M245" s="146"/>
      <c r="N245" s="147"/>
      <c r="O245" s="148"/>
      <c r="P245" s="149"/>
      <c r="Q245" s="150">
        <f>Q244/N244</f>
        <v>-0.10447821990669057</v>
      </c>
      <c r="R245" s="146"/>
      <c r="S245" s="147"/>
      <c r="T245" s="148"/>
      <c r="U245" s="149"/>
      <c r="V245" s="150">
        <f>V244/S244</f>
        <v>-0.11664594716372555</v>
      </c>
    </row>
    <row r="246" spans="1:22" ht="15.75" thickBot="1" x14ac:dyDescent="0.3"/>
    <row r="247" spans="1:22" x14ac:dyDescent="0.25">
      <c r="A247" s="113">
        <f>A245+1</f>
        <v>54</v>
      </c>
      <c r="B247" s="114" t="s">
        <v>90</v>
      </c>
      <c r="C247" s="113" t="s">
        <v>2</v>
      </c>
      <c r="D247" s="158" t="s">
        <v>3</v>
      </c>
      <c r="E247" s="159" t="s">
        <v>2</v>
      </c>
      <c r="F247" s="160" t="s">
        <v>3</v>
      </c>
      <c r="G247" s="161" t="s">
        <v>78</v>
      </c>
      <c r="H247" s="113" t="s">
        <v>2</v>
      </c>
      <c r="I247" s="158" t="s">
        <v>3</v>
      </c>
      <c r="J247" s="159" t="s">
        <v>2</v>
      </c>
      <c r="K247" s="160" t="s">
        <v>3</v>
      </c>
      <c r="L247" s="161" t="s">
        <v>78</v>
      </c>
      <c r="M247" s="113" t="s">
        <v>2</v>
      </c>
      <c r="N247" s="158" t="s">
        <v>3</v>
      </c>
      <c r="O247" s="159" t="s">
        <v>2</v>
      </c>
      <c r="P247" s="160" t="s">
        <v>3</v>
      </c>
      <c r="Q247" s="161" t="s">
        <v>78</v>
      </c>
      <c r="R247" s="113" t="s">
        <v>2</v>
      </c>
      <c r="S247" s="158" t="s">
        <v>3</v>
      </c>
      <c r="T247" s="159" t="s">
        <v>2</v>
      </c>
      <c r="U247" s="160" t="s">
        <v>3</v>
      </c>
      <c r="V247" s="161" t="s">
        <v>78</v>
      </c>
    </row>
    <row r="248" spans="1:22" x14ac:dyDescent="0.25">
      <c r="A248" s="99">
        <f>A247+1</f>
        <v>55</v>
      </c>
      <c r="B248" s="48" t="s">
        <v>89</v>
      </c>
      <c r="C248" s="49"/>
      <c r="D248" s="32">
        <f>SUM(D204:D205)+D208+D217+D210</f>
        <v>116.94</v>
      </c>
      <c r="E248" s="66"/>
      <c r="F248" s="2">
        <f>SUM(F204:F205)+F208+F217+F210</f>
        <v>117.53</v>
      </c>
      <c r="G248" s="36">
        <f>F248-D248</f>
        <v>0.59000000000000341</v>
      </c>
      <c r="H248" s="49"/>
      <c r="I248" s="32">
        <f>SUM(I204:I205)+I208+I217+I210</f>
        <v>116.94</v>
      </c>
      <c r="J248" s="66"/>
      <c r="K248" s="2">
        <f>SUM(K204:K205)+K208+K217+K210</f>
        <v>117.53</v>
      </c>
      <c r="L248" s="36">
        <f>K248-I248</f>
        <v>0.59000000000000341</v>
      </c>
      <c r="M248" s="49"/>
      <c r="N248" s="32">
        <f>SUM(N204:N205)+N208+N217+N210</f>
        <v>116.94</v>
      </c>
      <c r="O248" s="66"/>
      <c r="P248" s="2">
        <f>SUM(P204:P205)+P208+P217+P210</f>
        <v>117.53</v>
      </c>
      <c r="Q248" s="36">
        <f>P248-N248</f>
        <v>0.59000000000000341</v>
      </c>
      <c r="R248" s="49"/>
      <c r="S248" s="32">
        <f>SUM(S204:S205)+S208+S217+S210</f>
        <v>116.94</v>
      </c>
      <c r="T248" s="66"/>
      <c r="U248" s="2">
        <f>SUM(U204:U205)+U208+U217+U210</f>
        <v>117.53</v>
      </c>
      <c r="V248" s="36">
        <f>U248-S248</f>
        <v>0.59000000000000341</v>
      </c>
    </row>
    <row r="249" spans="1:22" x14ac:dyDescent="0.25">
      <c r="A249" s="124">
        <f t="shared" ref="A249:A251" si="42">A248+1</f>
        <v>56</v>
      </c>
      <c r="B249" s="125" t="s">
        <v>88</v>
      </c>
      <c r="C249" s="126"/>
      <c r="D249" s="127"/>
      <c r="E249" s="128"/>
      <c r="F249" s="53"/>
      <c r="G249" s="129">
        <f>G248/SUM(D248:D251)</f>
        <v>2.9522231301555416E-3</v>
      </c>
      <c r="H249" s="126"/>
      <c r="I249" s="127"/>
      <c r="J249" s="128"/>
      <c r="K249" s="53"/>
      <c r="L249" s="129">
        <f>L248/SUM(I248:I251)</f>
        <v>2.9522231301555416E-3</v>
      </c>
      <c r="M249" s="126"/>
      <c r="N249" s="127"/>
      <c r="O249" s="128"/>
      <c r="P249" s="53"/>
      <c r="Q249" s="129">
        <f>Q248/SUM(N248:N251)</f>
        <v>2.8942936344731451E-3</v>
      </c>
      <c r="R249" s="126"/>
      <c r="S249" s="127"/>
      <c r="T249" s="128"/>
      <c r="U249" s="53"/>
      <c r="V249" s="129">
        <f>V248/SUM(S248:S251)</f>
        <v>2.0933165550532091E-3</v>
      </c>
    </row>
    <row r="250" spans="1:22" x14ac:dyDescent="0.25">
      <c r="A250" s="99">
        <f t="shared" si="42"/>
        <v>57</v>
      </c>
      <c r="B250" s="48" t="s">
        <v>91</v>
      </c>
      <c r="C250" s="49"/>
      <c r="D250" s="32">
        <f>D206+D209+SUM(D211:D216)+D207</f>
        <v>82.909392809587004</v>
      </c>
      <c r="E250" s="66"/>
      <c r="F250" s="2">
        <f>F206+F209+SUM(F211:F216)+F207</f>
        <v>52.909392809587004</v>
      </c>
      <c r="G250" s="36">
        <f>F250-D250</f>
        <v>-30</v>
      </c>
      <c r="H250" s="49"/>
      <c r="I250" s="32">
        <f>I206+I209+SUM(I211:I216)+I207</f>
        <v>82.909392809587004</v>
      </c>
      <c r="J250" s="66"/>
      <c r="K250" s="2">
        <f>K206+K209+SUM(K211:K216)+K207</f>
        <v>52.909392809587004</v>
      </c>
      <c r="L250" s="36">
        <f>K250-I250</f>
        <v>-30</v>
      </c>
      <c r="M250" s="49"/>
      <c r="N250" s="32">
        <f>N206+N209+SUM(N211:N216)+N207</f>
        <v>86.909392809587004</v>
      </c>
      <c r="O250" s="66"/>
      <c r="P250" s="2">
        <f>P206+P209+SUM(P211:P216)+P207</f>
        <v>52.909392809587004</v>
      </c>
      <c r="Q250" s="36">
        <f>P250-N250</f>
        <v>-34</v>
      </c>
      <c r="R250" s="49"/>
      <c r="S250" s="32">
        <f>S206+S209+SUM(S211:S216)+S207</f>
        <v>164.90939280958699</v>
      </c>
      <c r="T250" s="66"/>
      <c r="U250" s="2">
        <f>U206+U209+SUM(U211:U216)+U207</f>
        <v>52.909392809587004</v>
      </c>
      <c r="V250" s="36">
        <f>U250-S250</f>
        <v>-111.99999999999999</v>
      </c>
    </row>
    <row r="251" spans="1:22" ht="15.75" thickBot="1" x14ac:dyDescent="0.3">
      <c r="A251" s="130">
        <f t="shared" si="42"/>
        <v>58</v>
      </c>
      <c r="B251" s="131" t="s">
        <v>88</v>
      </c>
      <c r="C251" s="132"/>
      <c r="D251" s="133"/>
      <c r="E251" s="134"/>
      <c r="F251" s="135"/>
      <c r="G251" s="136">
        <f>G250/SUM(D248:D251)</f>
        <v>-0.15011304051638261</v>
      </c>
      <c r="H251" s="132"/>
      <c r="I251" s="133"/>
      <c r="J251" s="134"/>
      <c r="K251" s="135"/>
      <c r="L251" s="136">
        <f>L250/SUM(I248:I251)</f>
        <v>-0.15011304051638261</v>
      </c>
      <c r="M251" s="132"/>
      <c r="N251" s="133"/>
      <c r="O251" s="134"/>
      <c r="P251" s="135"/>
      <c r="Q251" s="136">
        <f>Q250/SUM(N248:N251)</f>
        <v>-0.16678980266455315</v>
      </c>
      <c r="R251" s="132"/>
      <c r="S251" s="133"/>
      <c r="T251" s="134"/>
      <c r="U251" s="135"/>
      <c r="V251" s="136">
        <f>V250/SUM(S248:S251)</f>
        <v>-0.39737534604399666</v>
      </c>
    </row>
    <row r="252" spans="1:22" ht="15.75" thickBot="1" x14ac:dyDescent="0.3"/>
    <row r="253" spans="1:22" x14ac:dyDescent="0.25">
      <c r="A253" s="333" t="s">
        <v>82</v>
      </c>
      <c r="B253" s="335" t="s">
        <v>0</v>
      </c>
      <c r="C253" s="331" t="s">
        <v>160</v>
      </c>
      <c r="D253" s="332"/>
      <c r="E253" s="329" t="s">
        <v>159</v>
      </c>
      <c r="F253" s="329"/>
      <c r="G253" s="330"/>
      <c r="H253" s="331" t="s">
        <v>161</v>
      </c>
      <c r="I253" s="332"/>
      <c r="J253" s="329" t="s">
        <v>159</v>
      </c>
      <c r="K253" s="329"/>
      <c r="L253" s="330"/>
      <c r="M253" s="331" t="s">
        <v>162</v>
      </c>
      <c r="N253" s="332"/>
      <c r="O253" s="329" t="s">
        <v>159</v>
      </c>
      <c r="P253" s="329"/>
      <c r="Q253" s="330"/>
      <c r="R253" s="331" t="s">
        <v>163</v>
      </c>
      <c r="S253" s="332"/>
      <c r="T253" s="329" t="s">
        <v>159</v>
      </c>
      <c r="U253" s="329"/>
      <c r="V253" s="330"/>
    </row>
    <row r="254" spans="1:22" x14ac:dyDescent="0.25">
      <c r="A254" s="334"/>
      <c r="B254" s="336"/>
      <c r="C254" s="117" t="s">
        <v>2</v>
      </c>
      <c r="D254" s="118" t="s">
        <v>3</v>
      </c>
      <c r="E254" s="119" t="s">
        <v>2</v>
      </c>
      <c r="F254" s="120" t="s">
        <v>3</v>
      </c>
      <c r="G254" s="246" t="s">
        <v>78</v>
      </c>
      <c r="H254" s="117" t="s">
        <v>2</v>
      </c>
      <c r="I254" s="118" t="s">
        <v>3</v>
      </c>
      <c r="J254" s="119" t="s">
        <v>2</v>
      </c>
      <c r="K254" s="120" t="s">
        <v>3</v>
      </c>
      <c r="L254" s="246" t="s">
        <v>78</v>
      </c>
      <c r="M254" s="117" t="s">
        <v>2</v>
      </c>
      <c r="N254" s="118" t="s">
        <v>3</v>
      </c>
      <c r="O254" s="119" t="s">
        <v>2</v>
      </c>
      <c r="P254" s="120" t="s">
        <v>3</v>
      </c>
      <c r="Q254" s="246" t="s">
        <v>78</v>
      </c>
      <c r="R254" s="117" t="s">
        <v>2</v>
      </c>
      <c r="S254" s="118" t="s">
        <v>3</v>
      </c>
      <c r="T254" s="119" t="s">
        <v>2</v>
      </c>
      <c r="U254" s="120" t="s">
        <v>3</v>
      </c>
      <c r="V254" s="246" t="s">
        <v>78</v>
      </c>
    </row>
    <row r="255" spans="1:22" x14ac:dyDescent="0.25">
      <c r="A255" s="99">
        <v>1</v>
      </c>
      <c r="B255" s="48" t="s">
        <v>69</v>
      </c>
      <c r="C255" s="49"/>
      <c r="D255" s="296">
        <v>15000</v>
      </c>
      <c r="E255" s="297"/>
      <c r="F255" s="44">
        <f>D255</f>
        <v>15000</v>
      </c>
      <c r="G255" s="298"/>
      <c r="H255" s="299"/>
      <c r="I255" s="43">
        <f>D255</f>
        <v>15000</v>
      </c>
      <c r="J255" s="297"/>
      <c r="K255" s="44">
        <f>I255</f>
        <v>15000</v>
      </c>
      <c r="L255" s="298"/>
      <c r="M255" s="299"/>
      <c r="N255" s="43">
        <f>D255</f>
        <v>15000</v>
      </c>
      <c r="O255" s="297"/>
      <c r="P255" s="44">
        <f>N255</f>
        <v>15000</v>
      </c>
      <c r="Q255" s="298"/>
      <c r="R255" s="299"/>
      <c r="S255" s="43">
        <f>D255</f>
        <v>15000</v>
      </c>
      <c r="T255" s="297"/>
      <c r="U255" s="44">
        <f>S255</f>
        <v>15000</v>
      </c>
      <c r="V255" s="48"/>
    </row>
    <row r="256" spans="1:22" x14ac:dyDescent="0.25">
      <c r="A256" s="99">
        <f>A255+1</f>
        <v>2</v>
      </c>
      <c r="B256" s="48" t="s">
        <v>70</v>
      </c>
      <c r="C256" s="49"/>
      <c r="D256" s="43">
        <v>0</v>
      </c>
      <c r="E256" s="297"/>
      <c r="F256" s="44">
        <f>D256</f>
        <v>0</v>
      </c>
      <c r="G256" s="298"/>
      <c r="H256" s="299"/>
      <c r="I256" s="43">
        <v>0</v>
      </c>
      <c r="J256" s="297"/>
      <c r="K256" s="44">
        <f>I256</f>
        <v>0</v>
      </c>
      <c r="L256" s="298"/>
      <c r="M256" s="299"/>
      <c r="N256" s="43">
        <v>0</v>
      </c>
      <c r="O256" s="297"/>
      <c r="P256" s="44">
        <f>N256</f>
        <v>0</v>
      </c>
      <c r="Q256" s="298"/>
      <c r="R256" s="299"/>
      <c r="S256" s="43">
        <v>0</v>
      </c>
      <c r="T256" s="297"/>
      <c r="U256" s="44">
        <f>S256</f>
        <v>0</v>
      </c>
      <c r="V256" s="48"/>
    </row>
    <row r="257" spans="1:22" x14ac:dyDescent="0.25">
      <c r="A257" s="99">
        <f t="shared" ref="A257:A297" si="43">A256+1</f>
        <v>3</v>
      </c>
      <c r="B257" s="48" t="s">
        <v>19</v>
      </c>
      <c r="C257" s="49"/>
      <c r="D257" s="30">
        <f>CKH_LOSS</f>
        <v>1.0431999999999999</v>
      </c>
      <c r="E257" s="66"/>
      <c r="F257" s="1">
        <f>EPI_LOSS</f>
        <v>1.0431999999999999</v>
      </c>
      <c r="G257" s="48"/>
      <c r="H257" s="49"/>
      <c r="I257" s="30">
        <f>SMP_LOSS</f>
        <v>1.0431999999999999</v>
      </c>
      <c r="J257" s="66"/>
      <c r="K257" s="1">
        <f>EPI_LOSS</f>
        <v>1.0431999999999999</v>
      </c>
      <c r="L257" s="48"/>
      <c r="M257" s="49"/>
      <c r="N257" s="30">
        <f>DUT_LOSS</f>
        <v>1.0431999999999999</v>
      </c>
      <c r="O257" s="66"/>
      <c r="P257" s="1">
        <f>EPI_LOSS</f>
        <v>1.0431999999999999</v>
      </c>
      <c r="Q257" s="48"/>
      <c r="R257" s="49"/>
      <c r="S257" s="42">
        <f>NEW_LOSS</f>
        <v>1.0431999999999999</v>
      </c>
      <c r="T257" s="66"/>
      <c r="U257" s="1">
        <f>EPI_LOSS</f>
        <v>1.0431999999999999</v>
      </c>
      <c r="V257" s="48"/>
    </row>
    <row r="258" spans="1:22" x14ac:dyDescent="0.25">
      <c r="A258" s="99">
        <f t="shared" si="43"/>
        <v>4</v>
      </c>
      <c r="B258" s="48" t="s">
        <v>71</v>
      </c>
      <c r="C258" s="49"/>
      <c r="D258" s="43">
        <f>D255*D257</f>
        <v>15647.999999999998</v>
      </c>
      <c r="E258" s="297"/>
      <c r="F258" s="44">
        <f>F255*F257</f>
        <v>15647.999999999998</v>
      </c>
      <c r="G258" s="298"/>
      <c r="H258" s="299"/>
      <c r="I258" s="43">
        <f>I255*I257</f>
        <v>15647.999999999998</v>
      </c>
      <c r="J258" s="297"/>
      <c r="K258" s="44">
        <f>K255*K257</f>
        <v>15647.999999999998</v>
      </c>
      <c r="L258" s="298"/>
      <c r="M258" s="299"/>
      <c r="N258" s="43">
        <f>N255*N257</f>
        <v>15647.999999999998</v>
      </c>
      <c r="O258" s="297"/>
      <c r="P258" s="44">
        <f>P255*P257</f>
        <v>15647.999999999998</v>
      </c>
      <c r="Q258" s="298"/>
      <c r="R258" s="299"/>
      <c r="S258" s="43">
        <f>S255*S257</f>
        <v>15647.999999999998</v>
      </c>
      <c r="T258" s="297"/>
      <c r="U258" s="44">
        <f>U255*U257</f>
        <v>15647.999999999998</v>
      </c>
      <c r="V258" s="298"/>
    </row>
    <row r="259" spans="1:22" x14ac:dyDescent="0.25">
      <c r="A259" s="100">
        <f t="shared" si="43"/>
        <v>5</v>
      </c>
      <c r="B259" s="46" t="s">
        <v>24</v>
      </c>
      <c r="C259" s="45"/>
      <c r="D259" s="300"/>
      <c r="E259" s="301"/>
      <c r="F259" s="302"/>
      <c r="G259" s="303"/>
      <c r="H259" s="304"/>
      <c r="I259" s="300"/>
      <c r="J259" s="301"/>
      <c r="K259" s="302"/>
      <c r="L259" s="303"/>
      <c r="M259" s="304"/>
      <c r="N259" s="300"/>
      <c r="O259" s="301"/>
      <c r="P259" s="302"/>
      <c r="Q259" s="303"/>
      <c r="R259" s="304"/>
      <c r="S259" s="300"/>
      <c r="T259" s="301"/>
      <c r="U259" s="302"/>
      <c r="V259" s="303"/>
    </row>
    <row r="260" spans="1:22" x14ac:dyDescent="0.25">
      <c r="A260" s="99">
        <f t="shared" si="43"/>
        <v>6</v>
      </c>
      <c r="B260" s="48" t="s">
        <v>20</v>
      </c>
      <c r="C260" s="47">
        <f>'General Input'!$B$11</f>
        <v>8.6999999999999994E-2</v>
      </c>
      <c r="D260" s="32">
        <f>D255*C260*TOU_OFF</f>
        <v>847.98934753661786</v>
      </c>
      <c r="E260" s="68">
        <f>'General Input'!$B$11</f>
        <v>8.6999999999999994E-2</v>
      </c>
      <c r="F260" s="2">
        <f>F255*E260*TOU_OFF</f>
        <v>847.98934753661786</v>
      </c>
      <c r="G260" s="48"/>
      <c r="H260" s="47">
        <f>'General Input'!$B$11</f>
        <v>8.6999999999999994E-2</v>
      </c>
      <c r="I260" s="32">
        <f>I255*H260*TOU_OFF</f>
        <v>847.98934753661786</v>
      </c>
      <c r="J260" s="68">
        <f>'General Input'!$B$11</f>
        <v>8.6999999999999994E-2</v>
      </c>
      <c r="K260" s="2">
        <f>K255*J260*TOU_OFF</f>
        <v>847.98934753661786</v>
      </c>
      <c r="L260" s="48"/>
      <c r="M260" s="47">
        <f>'General Input'!$B$11</f>
        <v>8.6999999999999994E-2</v>
      </c>
      <c r="N260" s="32">
        <f>N255*M260*TOU_OFF</f>
        <v>847.98934753661786</v>
      </c>
      <c r="O260" s="68">
        <f>'General Input'!$B$11</f>
        <v>8.6999999999999994E-2</v>
      </c>
      <c r="P260" s="2">
        <f>P255*O260*TOU_OFF</f>
        <v>847.98934753661786</v>
      </c>
      <c r="Q260" s="48"/>
      <c r="R260" s="47">
        <f>'General Input'!$B$11</f>
        <v>8.6999999999999994E-2</v>
      </c>
      <c r="S260" s="32">
        <f>S255*R260*TOU_OFF</f>
        <v>847.98934753661786</v>
      </c>
      <c r="T260" s="68">
        <f>'General Input'!$B$11</f>
        <v>8.6999999999999994E-2</v>
      </c>
      <c r="U260" s="2">
        <f>U255*T260*TOU_OFF</f>
        <v>847.98934753661786</v>
      </c>
      <c r="V260" s="48"/>
    </row>
    <row r="261" spans="1:22" x14ac:dyDescent="0.25">
      <c r="A261" s="99">
        <f t="shared" si="43"/>
        <v>7</v>
      </c>
      <c r="B261" s="48" t="s">
        <v>21</v>
      </c>
      <c r="C261" s="47">
        <f>'General Input'!$B$12</f>
        <v>0.13200000000000001</v>
      </c>
      <c r="D261" s="32">
        <f>D255*C261*TOU_MID</f>
        <v>337.4700399467377</v>
      </c>
      <c r="E261" s="68">
        <f>'General Input'!$B$12</f>
        <v>0.13200000000000001</v>
      </c>
      <c r="F261" s="2">
        <f>F255*E261*TOU_MID</f>
        <v>337.4700399467377</v>
      </c>
      <c r="G261" s="48"/>
      <c r="H261" s="47">
        <f>'General Input'!$B$12</f>
        <v>0.13200000000000001</v>
      </c>
      <c r="I261" s="32">
        <f>I255*H261*TOU_MID</f>
        <v>337.4700399467377</v>
      </c>
      <c r="J261" s="68">
        <f>'General Input'!$B$12</f>
        <v>0.13200000000000001</v>
      </c>
      <c r="K261" s="2">
        <f>K255*J261*TOU_MID</f>
        <v>337.4700399467377</v>
      </c>
      <c r="L261" s="48"/>
      <c r="M261" s="47">
        <f>'General Input'!$B$12</f>
        <v>0.13200000000000001</v>
      </c>
      <c r="N261" s="32">
        <f>N255*M261*TOU_MID</f>
        <v>337.4700399467377</v>
      </c>
      <c r="O261" s="68">
        <f>'General Input'!$B$12</f>
        <v>0.13200000000000001</v>
      </c>
      <c r="P261" s="2">
        <f>P255*O261*TOU_MID</f>
        <v>337.4700399467377</v>
      </c>
      <c r="Q261" s="48"/>
      <c r="R261" s="47">
        <f>'General Input'!$B$12</f>
        <v>0.13200000000000001</v>
      </c>
      <c r="S261" s="32">
        <f>S255*R261*TOU_MID</f>
        <v>337.4700399467377</v>
      </c>
      <c r="T261" s="68">
        <f>'General Input'!$B$12</f>
        <v>0.13200000000000001</v>
      </c>
      <c r="U261" s="2">
        <f>U255*T261*TOU_MID</f>
        <v>337.4700399467377</v>
      </c>
      <c r="V261" s="48"/>
    </row>
    <row r="262" spans="1:22" x14ac:dyDescent="0.25">
      <c r="A262" s="101">
        <f t="shared" si="43"/>
        <v>8</v>
      </c>
      <c r="B262" s="85" t="s">
        <v>22</v>
      </c>
      <c r="C262" s="84">
        <f>'General Input'!$B$13</f>
        <v>0.18</v>
      </c>
      <c r="D262" s="39">
        <f>D255*C262*TOU_ON</f>
        <v>485.35286284953395</v>
      </c>
      <c r="E262" s="69">
        <f>'General Input'!$B$13</f>
        <v>0.18</v>
      </c>
      <c r="F262" s="40">
        <f>F255*E262*TOU_ON</f>
        <v>485.35286284953395</v>
      </c>
      <c r="G262" s="85"/>
      <c r="H262" s="84">
        <f>'General Input'!$B$13</f>
        <v>0.18</v>
      </c>
      <c r="I262" s="39">
        <f>I255*H262*TOU_ON</f>
        <v>485.35286284953395</v>
      </c>
      <c r="J262" s="69">
        <f>'General Input'!$B$13</f>
        <v>0.18</v>
      </c>
      <c r="K262" s="40">
        <f>K255*J262*TOU_ON</f>
        <v>485.35286284953395</v>
      </c>
      <c r="L262" s="85"/>
      <c r="M262" s="84">
        <f>'General Input'!$B$13</f>
        <v>0.18</v>
      </c>
      <c r="N262" s="39">
        <f>N255*M262*TOU_ON</f>
        <v>485.35286284953395</v>
      </c>
      <c r="O262" s="69">
        <f>'General Input'!$B$13</f>
        <v>0.18</v>
      </c>
      <c r="P262" s="40">
        <f>P255*O262*TOU_ON</f>
        <v>485.35286284953395</v>
      </c>
      <c r="Q262" s="85"/>
      <c r="R262" s="84">
        <f>'General Input'!$B$13</f>
        <v>0.18</v>
      </c>
      <c r="S262" s="39">
        <f>S255*R262*TOU_ON</f>
        <v>485.35286284953395</v>
      </c>
      <c r="T262" s="69">
        <f>'General Input'!$B$13</f>
        <v>0.18</v>
      </c>
      <c r="U262" s="40">
        <f>U255*T262*TOU_ON</f>
        <v>485.35286284953395</v>
      </c>
      <c r="V262" s="85"/>
    </row>
    <row r="263" spans="1:22" x14ac:dyDescent="0.25">
      <c r="A263" s="102">
        <f t="shared" si="43"/>
        <v>9</v>
      </c>
      <c r="B263" s="103" t="s">
        <v>23</v>
      </c>
      <c r="C263" s="86"/>
      <c r="D263" s="56">
        <f>SUM(D260:D262)</f>
        <v>1670.8122503328896</v>
      </c>
      <c r="E263" s="70"/>
      <c r="F263" s="55">
        <f>SUM(F260:F262)</f>
        <v>1670.8122503328896</v>
      </c>
      <c r="G263" s="87">
        <f>D263-F263</f>
        <v>0</v>
      </c>
      <c r="H263" s="86"/>
      <c r="I263" s="56">
        <f>SUM(I260:I262)</f>
        <v>1670.8122503328896</v>
      </c>
      <c r="J263" s="70"/>
      <c r="K263" s="55">
        <f>SUM(K260:K262)</f>
        <v>1670.8122503328896</v>
      </c>
      <c r="L263" s="87">
        <f>I263-K263</f>
        <v>0</v>
      </c>
      <c r="M263" s="86"/>
      <c r="N263" s="56">
        <f>SUM(N260:N262)</f>
        <v>1670.8122503328896</v>
      </c>
      <c r="O263" s="70"/>
      <c r="P263" s="55">
        <f>SUM(P260:P262)</f>
        <v>1670.8122503328896</v>
      </c>
      <c r="Q263" s="87">
        <f>N263-P263</f>
        <v>0</v>
      </c>
      <c r="R263" s="86"/>
      <c r="S263" s="56">
        <f>SUM(S260:S262)</f>
        <v>1670.8122503328896</v>
      </c>
      <c r="T263" s="70"/>
      <c r="U263" s="55">
        <f>SUM(U260:U262)</f>
        <v>1670.8122503328896</v>
      </c>
      <c r="V263" s="87">
        <f>S263-U263</f>
        <v>0</v>
      </c>
    </row>
    <row r="264" spans="1:22" x14ac:dyDescent="0.25">
      <c r="A264" s="104">
        <f t="shared" si="43"/>
        <v>10</v>
      </c>
      <c r="B264" s="105" t="s">
        <v>88</v>
      </c>
      <c r="C264" s="88"/>
      <c r="D264" s="80"/>
      <c r="E264" s="71"/>
      <c r="F264" s="57"/>
      <c r="G264" s="89">
        <f>G263/D263</f>
        <v>0</v>
      </c>
      <c r="H264" s="88"/>
      <c r="I264" s="80"/>
      <c r="J264" s="71"/>
      <c r="K264" s="57"/>
      <c r="L264" s="89">
        <f>L263/I263</f>
        <v>0</v>
      </c>
      <c r="M264" s="88"/>
      <c r="N264" s="80"/>
      <c r="O264" s="71"/>
      <c r="P264" s="57"/>
      <c r="Q264" s="89">
        <f>Q263/N263</f>
        <v>0</v>
      </c>
      <c r="R264" s="88"/>
      <c r="S264" s="80"/>
      <c r="T264" s="71"/>
      <c r="U264" s="57"/>
      <c r="V264" s="89">
        <f>V263/S263</f>
        <v>0</v>
      </c>
    </row>
    <row r="265" spans="1:22" x14ac:dyDescent="0.25">
      <c r="A265" s="106">
        <f t="shared" si="43"/>
        <v>11</v>
      </c>
      <c r="B265" s="91" t="s">
        <v>25</v>
      </c>
      <c r="C265" s="90"/>
      <c r="D265" s="81"/>
      <c r="E265" s="72"/>
      <c r="F265" s="54"/>
      <c r="G265" s="91"/>
      <c r="H265" s="90"/>
      <c r="I265" s="81"/>
      <c r="J265" s="72"/>
      <c r="K265" s="54"/>
      <c r="L265" s="91"/>
      <c r="M265" s="90"/>
      <c r="N265" s="81"/>
      <c r="O265" s="72"/>
      <c r="P265" s="54"/>
      <c r="Q265" s="91"/>
      <c r="R265" s="90"/>
      <c r="S265" s="81"/>
      <c r="T265" s="72"/>
      <c r="U265" s="54"/>
      <c r="V265" s="91"/>
    </row>
    <row r="266" spans="1:22" x14ac:dyDescent="0.25">
      <c r="A266" s="99">
        <f t="shared" si="43"/>
        <v>12</v>
      </c>
      <c r="B266" s="48" t="s">
        <v>5</v>
      </c>
      <c r="C266" s="35">
        <f>Rates!$C$3</f>
        <v>30</v>
      </c>
      <c r="D266" s="32">
        <f>C266</f>
        <v>30</v>
      </c>
      <c r="E266" s="73">
        <f>Rates!$K$3</f>
        <v>30.53</v>
      </c>
      <c r="F266" s="2">
        <f>E266</f>
        <v>30.53</v>
      </c>
      <c r="G266" s="48"/>
      <c r="H266" s="35">
        <f>Rates!$C$3</f>
        <v>30</v>
      </c>
      <c r="I266" s="32">
        <f>H266</f>
        <v>30</v>
      </c>
      <c r="J266" s="73">
        <f>Rates!$K$3</f>
        <v>30.53</v>
      </c>
      <c r="K266" s="2">
        <f>J266</f>
        <v>30.53</v>
      </c>
      <c r="L266" s="48"/>
      <c r="M266" s="35">
        <f>Rates!$C$3</f>
        <v>30</v>
      </c>
      <c r="N266" s="32">
        <f>M266</f>
        <v>30</v>
      </c>
      <c r="O266" s="73">
        <f>Rates!$K$3</f>
        <v>30.53</v>
      </c>
      <c r="P266" s="2">
        <f>O266</f>
        <v>30.53</v>
      </c>
      <c r="Q266" s="48"/>
      <c r="R266" s="35">
        <f>Rates!$C$3</f>
        <v>30</v>
      </c>
      <c r="S266" s="32">
        <f>R266</f>
        <v>30</v>
      </c>
      <c r="T266" s="73">
        <f>Rates!$K$3</f>
        <v>30.53</v>
      </c>
      <c r="U266" s="2">
        <f>T266</f>
        <v>30.53</v>
      </c>
      <c r="V266" s="48"/>
    </row>
    <row r="267" spans="1:22" x14ac:dyDescent="0.25">
      <c r="A267" s="99">
        <f t="shared" si="43"/>
        <v>13</v>
      </c>
      <c r="B267" s="48" t="s">
        <v>140</v>
      </c>
      <c r="C267" s="35">
        <f>Rates!$C$4</f>
        <v>2.94</v>
      </c>
      <c r="D267" s="32">
        <f t="shared" ref="D267:D268" si="44">C267</f>
        <v>2.94</v>
      </c>
      <c r="E267" s="73">
        <f>Rates!$K$4</f>
        <v>0</v>
      </c>
      <c r="F267" s="2">
        <f t="shared" ref="F267:F268" si="45">E267</f>
        <v>0</v>
      </c>
      <c r="G267" s="48"/>
      <c r="H267" s="35">
        <f>Rates!$C$4</f>
        <v>2.94</v>
      </c>
      <c r="I267" s="32">
        <f t="shared" ref="I267:I268" si="46">H267</f>
        <v>2.94</v>
      </c>
      <c r="J267" s="73">
        <f>Rates!$K$4</f>
        <v>0</v>
      </c>
      <c r="K267" s="2">
        <f t="shared" ref="K267:K268" si="47">J267</f>
        <v>0</v>
      </c>
      <c r="L267" s="48"/>
      <c r="M267" s="35">
        <f>Rates!$C$4</f>
        <v>2.94</v>
      </c>
      <c r="N267" s="32">
        <f t="shared" ref="N267:N268" si="48">M267</f>
        <v>2.94</v>
      </c>
      <c r="O267" s="73">
        <f>Rates!$K$4</f>
        <v>0</v>
      </c>
      <c r="P267" s="2">
        <f t="shared" ref="P267:P268" si="49">O267</f>
        <v>0</v>
      </c>
      <c r="Q267" s="48"/>
      <c r="R267" s="35">
        <f>Rates!$C$4</f>
        <v>2.94</v>
      </c>
      <c r="S267" s="32">
        <f t="shared" ref="S267:S268" si="50">R267</f>
        <v>2.94</v>
      </c>
      <c r="T267" s="73">
        <f>Rates!$K$4</f>
        <v>0</v>
      </c>
      <c r="U267" s="2">
        <f t="shared" ref="U267:U268" si="51">T267</f>
        <v>0</v>
      </c>
      <c r="V267" s="48"/>
    </row>
    <row r="268" spans="1:22" x14ac:dyDescent="0.25">
      <c r="A268" s="99">
        <f t="shared" si="43"/>
        <v>14</v>
      </c>
      <c r="B268" s="48" t="s">
        <v>73</v>
      </c>
      <c r="C268" s="35">
        <f>Rates!$C$5</f>
        <v>0.79</v>
      </c>
      <c r="D268" s="32">
        <f t="shared" si="44"/>
        <v>0.79</v>
      </c>
      <c r="E268" s="73">
        <f>Rates!$K$5</f>
        <v>0.79</v>
      </c>
      <c r="F268" s="2">
        <f t="shared" si="45"/>
        <v>0.79</v>
      </c>
      <c r="G268" s="48"/>
      <c r="H268" s="35">
        <f>Rates!$C$5</f>
        <v>0.79</v>
      </c>
      <c r="I268" s="32">
        <f t="shared" si="46"/>
        <v>0.79</v>
      </c>
      <c r="J268" s="73">
        <f>Rates!$K$5</f>
        <v>0.79</v>
      </c>
      <c r="K268" s="2">
        <f t="shared" si="47"/>
        <v>0.79</v>
      </c>
      <c r="L268" s="48"/>
      <c r="M268" s="35">
        <f>Rates!$C$5</f>
        <v>0.79</v>
      </c>
      <c r="N268" s="32">
        <f t="shared" si="48"/>
        <v>0.79</v>
      </c>
      <c r="O268" s="73">
        <f>Rates!$K$5</f>
        <v>0.79</v>
      </c>
      <c r="P268" s="2">
        <f t="shared" si="49"/>
        <v>0.79</v>
      </c>
      <c r="Q268" s="48"/>
      <c r="R268" s="35">
        <f>Rates!$C$5</f>
        <v>0.79</v>
      </c>
      <c r="S268" s="32">
        <f t="shared" si="50"/>
        <v>0.79</v>
      </c>
      <c r="T268" s="73">
        <f>Rates!$K$5</f>
        <v>0.79</v>
      </c>
      <c r="U268" s="2">
        <f t="shared" si="51"/>
        <v>0.79</v>
      </c>
      <c r="V268" s="48"/>
    </row>
    <row r="269" spans="1:22" x14ac:dyDescent="0.25">
      <c r="A269" s="99">
        <f t="shared" si="43"/>
        <v>15</v>
      </c>
      <c r="B269" s="48" t="s">
        <v>4</v>
      </c>
      <c r="C269" s="37">
        <f>D263/D255</f>
        <v>0.11138748335552597</v>
      </c>
      <c r="D269" s="32">
        <f>(D258-D255)*C269</f>
        <v>72.179089214380625</v>
      </c>
      <c r="E269" s="74">
        <f>F263/F255</f>
        <v>0.11138748335552597</v>
      </c>
      <c r="F269" s="2">
        <f>(F258-F255)*E269</f>
        <v>72.179089214380625</v>
      </c>
      <c r="G269" s="48"/>
      <c r="H269" s="37">
        <f>I263/I255</f>
        <v>0.11138748335552597</v>
      </c>
      <c r="I269" s="32">
        <f>(I258-I255)*H269</f>
        <v>72.179089214380625</v>
      </c>
      <c r="J269" s="74">
        <f>K263/K255</f>
        <v>0.11138748335552597</v>
      </c>
      <c r="K269" s="2">
        <f>(K258-K255)*J269</f>
        <v>72.179089214380625</v>
      </c>
      <c r="L269" s="48"/>
      <c r="M269" s="37">
        <f>N263/N255</f>
        <v>0.11138748335552597</v>
      </c>
      <c r="N269" s="32">
        <f>(N258-N255)*M269</f>
        <v>72.179089214380625</v>
      </c>
      <c r="O269" s="74">
        <f>P263/P255</f>
        <v>0.11138748335552597</v>
      </c>
      <c r="P269" s="2">
        <f>(P258-P255)*O269</f>
        <v>72.179089214380625</v>
      </c>
      <c r="Q269" s="48"/>
      <c r="R269" s="37">
        <f>S263/S255</f>
        <v>0.11138748335552597</v>
      </c>
      <c r="S269" s="32">
        <f>(S258-S255)*R269</f>
        <v>72.179089214380625</v>
      </c>
      <c r="T269" s="74">
        <f>U263/U255</f>
        <v>0.11138748335552597</v>
      </c>
      <c r="U269" s="2">
        <f>(U258-U255)*T269</f>
        <v>72.179089214380625</v>
      </c>
      <c r="V269" s="48"/>
    </row>
    <row r="270" spans="1:22" x14ac:dyDescent="0.25">
      <c r="A270" s="99">
        <f t="shared" si="43"/>
        <v>16</v>
      </c>
      <c r="B270" s="48" t="s">
        <v>68</v>
      </c>
      <c r="C270" s="37">
        <f>Rates!$C$7</f>
        <v>9.9000000000000008E-3</v>
      </c>
      <c r="D270" s="32">
        <f>C270*D255</f>
        <v>148.5</v>
      </c>
      <c r="E270" s="74">
        <f>Rates!$K$7</f>
        <v>1.01E-2</v>
      </c>
      <c r="F270" s="2">
        <f>E270*F255</f>
        <v>151.5</v>
      </c>
      <c r="G270" s="48"/>
      <c r="H270" s="37">
        <f>Rates!$C$7</f>
        <v>9.9000000000000008E-3</v>
      </c>
      <c r="I270" s="32">
        <f>H270*I255</f>
        <v>148.5</v>
      </c>
      <c r="J270" s="74">
        <f>Rates!$K$7</f>
        <v>1.01E-2</v>
      </c>
      <c r="K270" s="2">
        <f>J270*K255</f>
        <v>151.5</v>
      </c>
      <c r="L270" s="48"/>
      <c r="M270" s="37">
        <f>Rates!$C$7</f>
        <v>9.9000000000000008E-3</v>
      </c>
      <c r="N270" s="32">
        <f>M270*N255</f>
        <v>148.5</v>
      </c>
      <c r="O270" s="74">
        <f>Rates!$K$7</f>
        <v>1.01E-2</v>
      </c>
      <c r="P270" s="2">
        <f>O270*P255</f>
        <v>151.5</v>
      </c>
      <c r="Q270" s="48"/>
      <c r="R270" s="37">
        <f>Rates!$C$7</f>
        <v>9.9000000000000008E-3</v>
      </c>
      <c r="S270" s="32">
        <f>R270*S255</f>
        <v>148.5</v>
      </c>
      <c r="T270" s="74">
        <f>Rates!$K$7</f>
        <v>1.01E-2</v>
      </c>
      <c r="U270" s="2">
        <f>T270*U255</f>
        <v>151.5</v>
      </c>
      <c r="V270" s="48"/>
    </row>
    <row r="271" spans="1:22" x14ac:dyDescent="0.25">
      <c r="A271" s="99">
        <f t="shared" si="43"/>
        <v>17</v>
      </c>
      <c r="B271" s="48" t="s">
        <v>7</v>
      </c>
      <c r="C271" s="37">
        <f>Rates!$C$8</f>
        <v>1.5E-3</v>
      </c>
      <c r="D271" s="32">
        <f>C271*D255</f>
        <v>22.5</v>
      </c>
      <c r="E271" s="74">
        <f>Rates!$K$8</f>
        <v>1.5E-3</v>
      </c>
      <c r="F271" s="2">
        <f>E271*F255</f>
        <v>22.5</v>
      </c>
      <c r="G271" s="48"/>
      <c r="H271" s="37">
        <f>Rates!$C$8</f>
        <v>1.5E-3</v>
      </c>
      <c r="I271" s="32">
        <f>H271*I255</f>
        <v>22.5</v>
      </c>
      <c r="J271" s="74">
        <f>Rates!$K$8</f>
        <v>1.5E-3</v>
      </c>
      <c r="K271" s="2">
        <f>J271*K255</f>
        <v>22.5</v>
      </c>
      <c r="L271" s="48"/>
      <c r="M271" s="37">
        <f>Rates!$C$8</f>
        <v>1.5E-3</v>
      </c>
      <c r="N271" s="32">
        <f>M271*N255</f>
        <v>22.5</v>
      </c>
      <c r="O271" s="74">
        <f>Rates!$K$8</f>
        <v>1.5E-3</v>
      </c>
      <c r="P271" s="2">
        <f>O271*P255</f>
        <v>22.5</v>
      </c>
      <c r="Q271" s="48"/>
      <c r="R271" s="37">
        <f>Rates!$C$8</f>
        <v>1.5E-3</v>
      </c>
      <c r="S271" s="32">
        <f>R271*S255</f>
        <v>22.5</v>
      </c>
      <c r="T271" s="74">
        <f>Rates!$K$8</f>
        <v>1.5E-3</v>
      </c>
      <c r="U271" s="2">
        <f>T271*U255</f>
        <v>22.5</v>
      </c>
      <c r="V271" s="48"/>
    </row>
    <row r="272" spans="1:22" x14ac:dyDescent="0.25">
      <c r="A272" s="99">
        <f t="shared" si="43"/>
        <v>18</v>
      </c>
      <c r="B272" s="48" t="s">
        <v>8</v>
      </c>
      <c r="C272" s="37">
        <f>Rates!$C$9</f>
        <v>6.9999999999999999E-4</v>
      </c>
      <c r="D272" s="32">
        <f>C272*D255</f>
        <v>10.5</v>
      </c>
      <c r="E272" s="74">
        <f>Rates!$K$9</f>
        <v>8.0000000000000004E-4</v>
      </c>
      <c r="F272" s="2">
        <f>E272*F255</f>
        <v>12</v>
      </c>
      <c r="G272" s="48"/>
      <c r="H272" s="37">
        <f>Rates!$C$9</f>
        <v>6.9999999999999999E-4</v>
      </c>
      <c r="I272" s="32">
        <f>H272*I255</f>
        <v>10.5</v>
      </c>
      <c r="J272" s="74">
        <f>Rates!$K$9</f>
        <v>8.0000000000000004E-4</v>
      </c>
      <c r="K272" s="2">
        <f>J272*K255</f>
        <v>12</v>
      </c>
      <c r="L272" s="48"/>
      <c r="M272" s="37">
        <f>Rates!$C$9</f>
        <v>6.9999999999999999E-4</v>
      </c>
      <c r="N272" s="32">
        <f>M272*N255</f>
        <v>10.5</v>
      </c>
      <c r="O272" s="74">
        <f>Rates!$K$9</f>
        <v>8.0000000000000004E-4</v>
      </c>
      <c r="P272" s="2">
        <f>O272*P255</f>
        <v>12</v>
      </c>
      <c r="Q272" s="48"/>
      <c r="R272" s="37">
        <f>Rates!$C$9</f>
        <v>6.9999999999999999E-4</v>
      </c>
      <c r="S272" s="32">
        <f>R272*S255</f>
        <v>10.5</v>
      </c>
      <c r="T272" s="74">
        <f>Rates!$K$9</f>
        <v>8.0000000000000004E-4</v>
      </c>
      <c r="U272" s="2">
        <f>T272*U255</f>
        <v>12</v>
      </c>
      <c r="V272" s="48"/>
    </row>
    <row r="273" spans="1:22" x14ac:dyDescent="0.25">
      <c r="A273" s="99">
        <f t="shared" si="43"/>
        <v>19</v>
      </c>
      <c r="B273" s="48" t="s">
        <v>76</v>
      </c>
      <c r="C273" s="37">
        <v>0</v>
      </c>
      <c r="D273" s="32">
        <f>C273*D255</f>
        <v>0</v>
      </c>
      <c r="E273" s="74">
        <v>0</v>
      </c>
      <c r="F273" s="2">
        <f>E273*F255</f>
        <v>0</v>
      </c>
      <c r="G273" s="48"/>
      <c r="H273" s="37">
        <v>0</v>
      </c>
      <c r="I273" s="32">
        <f>H273*I255</f>
        <v>0</v>
      </c>
      <c r="J273" s="74">
        <v>0</v>
      </c>
      <c r="K273" s="2">
        <f>J273*K255</f>
        <v>0</v>
      </c>
      <c r="L273" s="48"/>
      <c r="M273" s="37">
        <f>Rates!$C$20</f>
        <v>4.0000000000000002E-4</v>
      </c>
      <c r="N273" s="32">
        <f>M273*N255</f>
        <v>6</v>
      </c>
      <c r="O273" s="74">
        <v>0</v>
      </c>
      <c r="P273" s="2">
        <f>O273*P255</f>
        <v>0</v>
      </c>
      <c r="Q273" s="48"/>
      <c r="R273" s="37">
        <f>Rates!$C$23</f>
        <v>2.3E-3</v>
      </c>
      <c r="S273" s="32">
        <f>R273*S255</f>
        <v>34.5</v>
      </c>
      <c r="T273" s="74">
        <v>0</v>
      </c>
      <c r="U273" s="2">
        <f>T273*U255</f>
        <v>0</v>
      </c>
      <c r="V273" s="48"/>
    </row>
    <row r="274" spans="1:22" x14ac:dyDescent="0.25">
      <c r="A274" s="99">
        <f t="shared" si="43"/>
        <v>20</v>
      </c>
      <c r="B274" s="48" t="s">
        <v>83</v>
      </c>
      <c r="C274" s="37">
        <v>0</v>
      </c>
      <c r="D274" s="32">
        <f>C274*D255</f>
        <v>0</v>
      </c>
      <c r="E274" s="74">
        <v>0</v>
      </c>
      <c r="F274" s="2">
        <f>E274*F255</f>
        <v>0</v>
      </c>
      <c r="G274" s="48"/>
      <c r="H274" s="37">
        <v>0</v>
      </c>
      <c r="I274" s="32">
        <f>H274*I255</f>
        <v>0</v>
      </c>
      <c r="J274" s="74">
        <v>0</v>
      </c>
      <c r="K274" s="2">
        <f>J274*K255</f>
        <v>0</v>
      </c>
      <c r="L274" s="48"/>
      <c r="M274" s="37">
        <v>0</v>
      </c>
      <c r="N274" s="32">
        <f>M274*N255</f>
        <v>0</v>
      </c>
      <c r="O274" s="74">
        <v>0</v>
      </c>
      <c r="P274" s="2">
        <f>O274*P255</f>
        <v>0</v>
      </c>
      <c r="Q274" s="48"/>
      <c r="R274" s="37">
        <f>Rates!$C$24</f>
        <v>5.8999999999999999E-3</v>
      </c>
      <c r="S274" s="32">
        <f>R274*S255</f>
        <v>88.5</v>
      </c>
      <c r="T274" s="74">
        <v>0</v>
      </c>
      <c r="U274" s="2">
        <f>T274*U255</f>
        <v>0</v>
      </c>
      <c r="V274" s="48"/>
    </row>
    <row r="275" spans="1:22" x14ac:dyDescent="0.25">
      <c r="A275" s="99">
        <f t="shared" si="43"/>
        <v>21</v>
      </c>
      <c r="B275" s="48" t="s">
        <v>77</v>
      </c>
      <c r="C275" s="37">
        <f>Rates!$C$10</f>
        <v>1.5E-3</v>
      </c>
      <c r="D275" s="32">
        <f>C275*D255</f>
        <v>22.5</v>
      </c>
      <c r="E275" s="74">
        <f>Rates!$K$10</f>
        <v>0</v>
      </c>
      <c r="F275" s="2">
        <f>E275*F255</f>
        <v>0</v>
      </c>
      <c r="G275" s="48"/>
      <c r="H275" s="37">
        <f>Rates!$C$10</f>
        <v>1.5E-3</v>
      </c>
      <c r="I275" s="32">
        <f>H275*I255</f>
        <v>22.5</v>
      </c>
      <c r="J275" s="74">
        <f>Rates!$K$10</f>
        <v>0</v>
      </c>
      <c r="K275" s="2">
        <f>J275*K255</f>
        <v>0</v>
      </c>
      <c r="L275" s="48"/>
      <c r="M275" s="37">
        <f>Rates!$C$10</f>
        <v>1.5E-3</v>
      </c>
      <c r="N275" s="32">
        <f>M275*N255</f>
        <v>22.5</v>
      </c>
      <c r="O275" s="74">
        <f>Rates!$K$10</f>
        <v>0</v>
      </c>
      <c r="P275" s="2">
        <f>O275*P255</f>
        <v>0</v>
      </c>
      <c r="Q275" s="48"/>
      <c r="R275" s="37">
        <f>Rates!$C$10</f>
        <v>1.5E-3</v>
      </c>
      <c r="S275" s="32">
        <f>R275*S255</f>
        <v>22.5</v>
      </c>
      <c r="T275" s="74">
        <f>Rates!$K$10</f>
        <v>0</v>
      </c>
      <c r="U275" s="2">
        <f>T275*U255</f>
        <v>0</v>
      </c>
      <c r="V275" s="48"/>
    </row>
    <row r="276" spans="1:22" x14ac:dyDescent="0.25">
      <c r="A276" s="99">
        <f t="shared" si="43"/>
        <v>22</v>
      </c>
      <c r="B276" s="48" t="s">
        <v>158</v>
      </c>
      <c r="C276" s="37">
        <f>Rates!$C$11</f>
        <v>0</v>
      </c>
      <c r="D276" s="32">
        <f>C276*D255</f>
        <v>0</v>
      </c>
      <c r="E276" s="74">
        <f>Rates!$K$11</f>
        <v>-1.4E-3</v>
      </c>
      <c r="F276" s="2">
        <f>E276*F255</f>
        <v>-21</v>
      </c>
      <c r="G276" s="48"/>
      <c r="H276" s="37">
        <f>Rates!$C$11</f>
        <v>0</v>
      </c>
      <c r="I276" s="32">
        <f>H276*I255</f>
        <v>0</v>
      </c>
      <c r="J276" s="74">
        <f>Rates!$K$11</f>
        <v>-1.4E-3</v>
      </c>
      <c r="K276" s="2">
        <f>J276*K255</f>
        <v>-21</v>
      </c>
      <c r="L276" s="48"/>
      <c r="M276" s="37">
        <f>Rates!$C$11</f>
        <v>0</v>
      </c>
      <c r="N276" s="32">
        <f>M276*N255</f>
        <v>0</v>
      </c>
      <c r="O276" s="74">
        <f>Rates!$K$11</f>
        <v>-1.4E-3</v>
      </c>
      <c r="P276" s="2">
        <f>O276*P255</f>
        <v>-21</v>
      </c>
      <c r="Q276" s="48"/>
      <c r="R276" s="37">
        <f>Rates!$C$11</f>
        <v>0</v>
      </c>
      <c r="S276" s="32">
        <f>R276*S255</f>
        <v>0</v>
      </c>
      <c r="T276" s="74">
        <f>Rates!$K$11</f>
        <v>-1.4E-3</v>
      </c>
      <c r="U276" s="2">
        <f>T276*U255</f>
        <v>-21</v>
      </c>
      <c r="V276" s="48"/>
    </row>
    <row r="277" spans="1:22" x14ac:dyDescent="0.25">
      <c r="A277" s="99">
        <f t="shared" si="43"/>
        <v>23</v>
      </c>
      <c r="B277" s="48" t="s">
        <v>174</v>
      </c>
      <c r="C277" s="37">
        <f>Rates!$C$12</f>
        <v>0</v>
      </c>
      <c r="D277" s="32">
        <f>C277*D255</f>
        <v>0</v>
      </c>
      <c r="E277" s="74">
        <f>Rates!$K$12</f>
        <v>2.9999999999999997E-4</v>
      </c>
      <c r="F277" s="2">
        <f>E277*F255</f>
        <v>4.5</v>
      </c>
      <c r="G277" s="48"/>
      <c r="H277" s="37">
        <f>Rates!$C$12</f>
        <v>0</v>
      </c>
      <c r="I277" s="32">
        <f>H277*I255</f>
        <v>0</v>
      </c>
      <c r="J277" s="74">
        <f>Rates!$K$12</f>
        <v>2.9999999999999997E-4</v>
      </c>
      <c r="K277" s="2">
        <f>J277*K255</f>
        <v>4.5</v>
      </c>
      <c r="L277" s="48"/>
      <c r="M277" s="37">
        <f>Rates!$C$12</f>
        <v>0</v>
      </c>
      <c r="N277" s="32">
        <f>M277*N255</f>
        <v>0</v>
      </c>
      <c r="O277" s="74">
        <f>Rates!$K$12</f>
        <v>2.9999999999999997E-4</v>
      </c>
      <c r="P277" s="2">
        <f>O277*P255</f>
        <v>4.5</v>
      </c>
      <c r="Q277" s="48"/>
      <c r="R277" s="37">
        <f>Rates!$C$12</f>
        <v>0</v>
      </c>
      <c r="S277" s="32">
        <f>R277*S255</f>
        <v>0</v>
      </c>
      <c r="T277" s="74">
        <f>Rates!$K$12</f>
        <v>2.9999999999999997E-4</v>
      </c>
      <c r="U277" s="2">
        <f>T277*U255</f>
        <v>4.5</v>
      </c>
      <c r="V277" s="48"/>
    </row>
    <row r="278" spans="1:22" x14ac:dyDescent="0.25">
      <c r="A278" s="99">
        <f t="shared" si="43"/>
        <v>24</v>
      </c>
      <c r="B278" s="48" t="s">
        <v>72</v>
      </c>
      <c r="C278" s="37">
        <f>Rates!$C$13</f>
        <v>4.0000000000000002E-4</v>
      </c>
      <c r="D278" s="32">
        <f>C278*D255</f>
        <v>6</v>
      </c>
      <c r="E278" s="74">
        <f>Rates!$K$13</f>
        <v>0</v>
      </c>
      <c r="F278" s="2">
        <f>E278*F255</f>
        <v>0</v>
      </c>
      <c r="G278" s="48"/>
      <c r="H278" s="37">
        <f>Rates!$C$13</f>
        <v>4.0000000000000002E-4</v>
      </c>
      <c r="I278" s="32">
        <f>H278*I255</f>
        <v>6</v>
      </c>
      <c r="J278" s="74">
        <f>Rates!$K$13</f>
        <v>0</v>
      </c>
      <c r="K278" s="2">
        <f>J278*K255</f>
        <v>0</v>
      </c>
      <c r="L278" s="48"/>
      <c r="M278" s="37">
        <f>Rates!$C$13</f>
        <v>4.0000000000000002E-4</v>
      </c>
      <c r="N278" s="32">
        <f>M278*N255</f>
        <v>6</v>
      </c>
      <c r="O278" s="74">
        <f>Rates!$K$13</f>
        <v>0</v>
      </c>
      <c r="P278" s="2">
        <f>O278*P255</f>
        <v>0</v>
      </c>
      <c r="Q278" s="48"/>
      <c r="R278" s="37">
        <f>Rates!$C$13</f>
        <v>4.0000000000000002E-4</v>
      </c>
      <c r="S278" s="32">
        <f>R278*S255</f>
        <v>6</v>
      </c>
      <c r="T278" s="74">
        <f>Rates!$K$13</f>
        <v>0</v>
      </c>
      <c r="U278" s="2">
        <f>T278*U255</f>
        <v>0</v>
      </c>
      <c r="V278" s="48"/>
    </row>
    <row r="279" spans="1:22" x14ac:dyDescent="0.25">
      <c r="A279" s="99">
        <f t="shared" si="43"/>
        <v>25</v>
      </c>
      <c r="B279" s="48" t="s">
        <v>79</v>
      </c>
      <c r="C279" s="37">
        <f>Rates!$C$14</f>
        <v>-2.2000000000000001E-3</v>
      </c>
      <c r="D279" s="32">
        <f>C279*D255</f>
        <v>-33</v>
      </c>
      <c r="E279" s="74">
        <f>Rates!$K$14</f>
        <v>-2.2000000000000001E-3</v>
      </c>
      <c r="F279" s="2">
        <f>E279*F255</f>
        <v>-33</v>
      </c>
      <c r="G279" s="48"/>
      <c r="H279" s="37">
        <f>Rates!$C$14</f>
        <v>-2.2000000000000001E-3</v>
      </c>
      <c r="I279" s="32">
        <f>H279*I255</f>
        <v>-33</v>
      </c>
      <c r="J279" s="74">
        <f>Rates!$K$14</f>
        <v>-2.2000000000000001E-3</v>
      </c>
      <c r="K279" s="2">
        <f>J279*K255</f>
        <v>-33</v>
      </c>
      <c r="L279" s="48"/>
      <c r="M279" s="37">
        <f>Rates!$C$14</f>
        <v>-2.2000000000000001E-3</v>
      </c>
      <c r="N279" s="32">
        <f>M279*N255</f>
        <v>-33</v>
      </c>
      <c r="O279" s="74">
        <f>Rates!$K$14</f>
        <v>-2.2000000000000001E-3</v>
      </c>
      <c r="P279" s="2">
        <f>O279*P255</f>
        <v>-33</v>
      </c>
      <c r="Q279" s="48"/>
      <c r="R279" s="37">
        <f>Rates!$C$14</f>
        <v>-2.2000000000000001E-3</v>
      </c>
      <c r="S279" s="32">
        <f>R279*S255</f>
        <v>-33</v>
      </c>
      <c r="T279" s="74">
        <f>Rates!$K$14</f>
        <v>-2.2000000000000001E-3</v>
      </c>
      <c r="U279" s="2">
        <f>T279*U255</f>
        <v>-33</v>
      </c>
      <c r="V279" s="48"/>
    </row>
    <row r="280" spans="1:22" x14ac:dyDescent="0.25">
      <c r="A280" s="102">
        <f t="shared" si="43"/>
        <v>26</v>
      </c>
      <c r="B280" s="103" t="s">
        <v>23</v>
      </c>
      <c r="C280" s="86"/>
      <c r="D280" s="56">
        <f>SUM(D266:D279)</f>
        <v>282.90908921438063</v>
      </c>
      <c r="E280" s="70"/>
      <c r="F280" s="55">
        <f>SUM(F266:F279)</f>
        <v>239.99908921438066</v>
      </c>
      <c r="G280" s="87">
        <f>F280-D280</f>
        <v>-42.909999999999968</v>
      </c>
      <c r="H280" s="86"/>
      <c r="I280" s="56">
        <f>SUM(I266:I279)</f>
        <v>282.90908921438063</v>
      </c>
      <c r="J280" s="70"/>
      <c r="K280" s="55">
        <f>SUM(K266:K279)</f>
        <v>239.99908921438066</v>
      </c>
      <c r="L280" s="87">
        <f>K280-I280</f>
        <v>-42.909999999999968</v>
      </c>
      <c r="M280" s="86"/>
      <c r="N280" s="56">
        <f>SUM(N266:N279)</f>
        <v>288.90908921438063</v>
      </c>
      <c r="O280" s="70"/>
      <c r="P280" s="55">
        <f>SUM(P266:P279)</f>
        <v>239.99908921438066</v>
      </c>
      <c r="Q280" s="87">
        <f>P280-N280</f>
        <v>-48.909999999999968</v>
      </c>
      <c r="R280" s="86"/>
      <c r="S280" s="56">
        <f>SUM(S266:S279)</f>
        <v>405.90908921438063</v>
      </c>
      <c r="T280" s="70"/>
      <c r="U280" s="55">
        <f>SUM(U266:U279)</f>
        <v>239.99908921438066</v>
      </c>
      <c r="V280" s="87">
        <f>U280-S280</f>
        <v>-165.90999999999997</v>
      </c>
    </row>
    <row r="281" spans="1:22" x14ac:dyDescent="0.25">
      <c r="A281" s="104">
        <f t="shared" si="43"/>
        <v>27</v>
      </c>
      <c r="B281" s="105" t="s">
        <v>88</v>
      </c>
      <c r="C281" s="88"/>
      <c r="D281" s="80"/>
      <c r="E281" s="71"/>
      <c r="F281" s="57"/>
      <c r="G281" s="89">
        <f>G280/D280</f>
        <v>-0.15167416543299522</v>
      </c>
      <c r="H281" s="88"/>
      <c r="I281" s="80"/>
      <c r="J281" s="71"/>
      <c r="K281" s="57"/>
      <c r="L281" s="89">
        <f>L280/I280</f>
        <v>-0.15167416543299522</v>
      </c>
      <c r="M281" s="88"/>
      <c r="N281" s="80"/>
      <c r="O281" s="71"/>
      <c r="P281" s="57"/>
      <c r="Q281" s="89">
        <f>Q280/N280</f>
        <v>-0.16929200854496843</v>
      </c>
      <c r="R281" s="88"/>
      <c r="S281" s="80"/>
      <c r="T281" s="71"/>
      <c r="U281" s="57"/>
      <c r="V281" s="89">
        <f>V280/S280</f>
        <v>-0.40873684381177949</v>
      </c>
    </row>
    <row r="282" spans="1:22" x14ac:dyDescent="0.25">
      <c r="A282" s="106">
        <f t="shared" si="43"/>
        <v>28</v>
      </c>
      <c r="B282" s="91" t="s">
        <v>26</v>
      </c>
      <c r="C282" s="90"/>
      <c r="D282" s="81"/>
      <c r="E282" s="72"/>
      <c r="F282" s="54"/>
      <c r="G282" s="91"/>
      <c r="H282" s="90"/>
      <c r="I282" s="81"/>
      <c r="J282" s="72"/>
      <c r="K282" s="54"/>
      <c r="L282" s="91"/>
      <c r="M282" s="90"/>
      <c r="N282" s="81"/>
      <c r="O282" s="72"/>
      <c r="P282" s="54"/>
      <c r="Q282" s="91"/>
      <c r="R282" s="90"/>
      <c r="S282" s="81"/>
      <c r="T282" s="72"/>
      <c r="U282" s="54"/>
      <c r="V282" s="91"/>
    </row>
    <row r="283" spans="1:22" x14ac:dyDescent="0.25">
      <c r="A283" s="99">
        <f t="shared" si="43"/>
        <v>29</v>
      </c>
      <c r="B283" s="48" t="s">
        <v>58</v>
      </c>
      <c r="C283" s="37">
        <f>Rates!$C$17</f>
        <v>6.1000000000000004E-3</v>
      </c>
      <c r="D283" s="32">
        <f>C283*D258</f>
        <v>95.452799999999996</v>
      </c>
      <c r="E283" s="74">
        <f>Rates!$K$17</f>
        <v>6.0000000000000001E-3</v>
      </c>
      <c r="F283" s="2">
        <f>E283*F258</f>
        <v>93.887999999999991</v>
      </c>
      <c r="G283" s="48"/>
      <c r="H283" s="37">
        <f>Rates!$C$17</f>
        <v>6.1000000000000004E-3</v>
      </c>
      <c r="I283" s="32">
        <f>H283*I258</f>
        <v>95.452799999999996</v>
      </c>
      <c r="J283" s="74">
        <f>Rates!$K$17</f>
        <v>6.0000000000000001E-3</v>
      </c>
      <c r="K283" s="2">
        <f>J283*K258</f>
        <v>93.887999999999991</v>
      </c>
      <c r="L283" s="48"/>
      <c r="M283" s="37">
        <f>Rates!$C$17</f>
        <v>6.1000000000000004E-3</v>
      </c>
      <c r="N283" s="32">
        <f>M283*N258</f>
        <v>95.452799999999996</v>
      </c>
      <c r="O283" s="74">
        <f>Rates!$K$17</f>
        <v>6.0000000000000001E-3</v>
      </c>
      <c r="P283" s="2">
        <f>O283*P258</f>
        <v>93.887999999999991</v>
      </c>
      <c r="Q283" s="48"/>
      <c r="R283" s="37">
        <f>Rates!$C$17</f>
        <v>6.1000000000000004E-3</v>
      </c>
      <c r="S283" s="32">
        <f>R283*S258</f>
        <v>95.452799999999996</v>
      </c>
      <c r="T283" s="74">
        <f>Rates!$K$17</f>
        <v>6.0000000000000001E-3</v>
      </c>
      <c r="U283" s="2">
        <f>T283*U258</f>
        <v>93.887999999999991</v>
      </c>
      <c r="V283" s="48"/>
    </row>
    <row r="284" spans="1:22" x14ac:dyDescent="0.25">
      <c r="A284" s="99">
        <f t="shared" si="43"/>
        <v>30</v>
      </c>
      <c r="B284" s="48" t="s">
        <v>59</v>
      </c>
      <c r="C284" s="37">
        <f>Rates!$C$18</f>
        <v>4.7000000000000002E-3</v>
      </c>
      <c r="D284" s="32">
        <f>C284*D258</f>
        <v>73.545599999999993</v>
      </c>
      <c r="E284" s="74">
        <f>Rates!$K$18</f>
        <v>4.7000000000000002E-3</v>
      </c>
      <c r="F284" s="2">
        <f>E284*F258</f>
        <v>73.545599999999993</v>
      </c>
      <c r="G284" s="48"/>
      <c r="H284" s="37">
        <f>Rates!$C$18</f>
        <v>4.7000000000000002E-3</v>
      </c>
      <c r="I284" s="32">
        <f>H284*I258</f>
        <v>73.545599999999993</v>
      </c>
      <c r="J284" s="74">
        <f>Rates!$K$18</f>
        <v>4.7000000000000002E-3</v>
      </c>
      <c r="K284" s="2">
        <f>J284*K258</f>
        <v>73.545599999999993</v>
      </c>
      <c r="L284" s="48"/>
      <c r="M284" s="37">
        <f>Rates!$C$18</f>
        <v>4.7000000000000002E-3</v>
      </c>
      <c r="N284" s="32">
        <f>M284*N258</f>
        <v>73.545599999999993</v>
      </c>
      <c r="O284" s="74">
        <f>Rates!$K$18</f>
        <v>4.7000000000000002E-3</v>
      </c>
      <c r="P284" s="2">
        <f>O284*P258</f>
        <v>73.545599999999993</v>
      </c>
      <c r="Q284" s="48"/>
      <c r="R284" s="37">
        <f>Rates!$C$18</f>
        <v>4.7000000000000002E-3</v>
      </c>
      <c r="S284" s="32">
        <f>R284*S258</f>
        <v>73.545599999999993</v>
      </c>
      <c r="T284" s="74">
        <f>Rates!$K$18</f>
        <v>4.7000000000000002E-3</v>
      </c>
      <c r="U284" s="2">
        <f>T284*U258</f>
        <v>73.545599999999993</v>
      </c>
      <c r="V284" s="48"/>
    </row>
    <row r="285" spans="1:22" x14ac:dyDescent="0.25">
      <c r="A285" s="102">
        <f t="shared" si="43"/>
        <v>31</v>
      </c>
      <c r="B285" s="103" t="s">
        <v>23</v>
      </c>
      <c r="C285" s="86"/>
      <c r="D285" s="56">
        <f>SUM(D283:D284)</f>
        <v>168.9984</v>
      </c>
      <c r="E285" s="70"/>
      <c r="F285" s="55">
        <f>SUM(F283:F284)</f>
        <v>167.43359999999998</v>
      </c>
      <c r="G285" s="87">
        <f>F285-D285</f>
        <v>-1.5648000000000195</v>
      </c>
      <c r="H285" s="86"/>
      <c r="I285" s="56">
        <f>SUM(I283:I284)</f>
        <v>168.9984</v>
      </c>
      <c r="J285" s="70"/>
      <c r="K285" s="55">
        <f>SUM(K283:K284)</f>
        <v>167.43359999999998</v>
      </c>
      <c r="L285" s="87">
        <f>K285-I285</f>
        <v>-1.5648000000000195</v>
      </c>
      <c r="M285" s="86"/>
      <c r="N285" s="56">
        <f>SUM(N283:N284)</f>
        <v>168.9984</v>
      </c>
      <c r="O285" s="70"/>
      <c r="P285" s="55">
        <f>SUM(P283:P284)</f>
        <v>167.43359999999998</v>
      </c>
      <c r="Q285" s="87">
        <f>P285-N285</f>
        <v>-1.5648000000000195</v>
      </c>
      <c r="R285" s="86"/>
      <c r="S285" s="56">
        <f>SUM(S283:S284)</f>
        <v>168.9984</v>
      </c>
      <c r="T285" s="70"/>
      <c r="U285" s="55">
        <f>SUM(U283:U284)</f>
        <v>167.43359999999998</v>
      </c>
      <c r="V285" s="87">
        <f>U285-S285</f>
        <v>-1.5648000000000195</v>
      </c>
    </row>
    <row r="286" spans="1:22" x14ac:dyDescent="0.25">
      <c r="A286" s="104">
        <f t="shared" si="43"/>
        <v>32</v>
      </c>
      <c r="B286" s="105" t="s">
        <v>88</v>
      </c>
      <c r="C286" s="88"/>
      <c r="D286" s="80"/>
      <c r="E286" s="71"/>
      <c r="F286" s="57"/>
      <c r="G286" s="89">
        <f>G285/D285</f>
        <v>-9.259259259259375E-3</v>
      </c>
      <c r="H286" s="88"/>
      <c r="I286" s="80"/>
      <c r="J286" s="71"/>
      <c r="K286" s="57"/>
      <c r="L286" s="89">
        <f>L285/I285</f>
        <v>-9.259259259259375E-3</v>
      </c>
      <c r="M286" s="88"/>
      <c r="N286" s="80"/>
      <c r="O286" s="71"/>
      <c r="P286" s="57"/>
      <c r="Q286" s="89">
        <f>Q285/N285</f>
        <v>-9.259259259259375E-3</v>
      </c>
      <c r="R286" s="88"/>
      <c r="S286" s="80"/>
      <c r="T286" s="71"/>
      <c r="U286" s="57"/>
      <c r="V286" s="89">
        <f>V285/S285</f>
        <v>-9.259259259259375E-3</v>
      </c>
    </row>
    <row r="287" spans="1:22" x14ac:dyDescent="0.25">
      <c r="A287" s="106">
        <f t="shared" si="43"/>
        <v>33</v>
      </c>
      <c r="B287" s="91" t="s">
        <v>27</v>
      </c>
      <c r="C287" s="90"/>
      <c r="D287" s="81"/>
      <c r="E287" s="72"/>
      <c r="F287" s="54"/>
      <c r="G287" s="91"/>
      <c r="H287" s="90"/>
      <c r="I287" s="81"/>
      <c r="J287" s="72"/>
      <c r="K287" s="54"/>
      <c r="L287" s="91"/>
      <c r="M287" s="90"/>
      <c r="N287" s="81"/>
      <c r="O287" s="72"/>
      <c r="P287" s="54"/>
      <c r="Q287" s="91"/>
      <c r="R287" s="90"/>
      <c r="S287" s="81"/>
      <c r="T287" s="72"/>
      <c r="U287" s="54"/>
      <c r="V287" s="91"/>
    </row>
    <row r="288" spans="1:22" x14ac:dyDescent="0.25">
      <c r="A288" s="99">
        <f t="shared" si="43"/>
        <v>34</v>
      </c>
      <c r="B288" s="48" t="s">
        <v>179</v>
      </c>
      <c r="C288" s="37">
        <f>WMSR+OESP+RRRP</f>
        <v>6.0000000000000001E-3</v>
      </c>
      <c r="D288" s="32">
        <f>C288*D258</f>
        <v>93.887999999999991</v>
      </c>
      <c r="E288" s="74">
        <f>WMSR+OESP+RRRP</f>
        <v>6.0000000000000001E-3</v>
      </c>
      <c r="F288" s="2">
        <f>E288*F258</f>
        <v>93.887999999999991</v>
      </c>
      <c r="G288" s="48"/>
      <c r="H288" s="37">
        <f>WMSR+OESP+RRRP</f>
        <v>6.0000000000000001E-3</v>
      </c>
      <c r="I288" s="32">
        <f>H288*I258</f>
        <v>93.887999999999991</v>
      </c>
      <c r="J288" s="74">
        <f>WMSR+OESP+RRRP</f>
        <v>6.0000000000000001E-3</v>
      </c>
      <c r="K288" s="2">
        <f>J288*K258</f>
        <v>93.887999999999991</v>
      </c>
      <c r="L288" s="48"/>
      <c r="M288" s="37">
        <f>WMSR+OESP+RRRP</f>
        <v>6.0000000000000001E-3</v>
      </c>
      <c r="N288" s="32">
        <f>M288*N258</f>
        <v>93.887999999999991</v>
      </c>
      <c r="O288" s="74">
        <f>WMSR+OESP+RRRP</f>
        <v>6.0000000000000001E-3</v>
      </c>
      <c r="P288" s="2">
        <f>O288*P258</f>
        <v>93.887999999999991</v>
      </c>
      <c r="Q288" s="48"/>
      <c r="R288" s="37">
        <f>WMSR+OESP+RRRP</f>
        <v>6.0000000000000001E-3</v>
      </c>
      <c r="S288" s="32">
        <f>R288*S258</f>
        <v>93.887999999999991</v>
      </c>
      <c r="T288" s="74">
        <f>WMSR+OESP+RRRP</f>
        <v>6.0000000000000001E-3</v>
      </c>
      <c r="U288" s="2">
        <f>T288*U258</f>
        <v>93.887999999999991</v>
      </c>
      <c r="V288" s="48"/>
    </row>
    <row r="289" spans="1:22" x14ac:dyDescent="0.25">
      <c r="A289" s="99">
        <f t="shared" si="43"/>
        <v>35</v>
      </c>
      <c r="B289" s="48" t="s">
        <v>57</v>
      </c>
      <c r="C289" s="37">
        <f>SSS</f>
        <v>0.25</v>
      </c>
      <c r="D289" s="32">
        <f>C289</f>
        <v>0.25</v>
      </c>
      <c r="E289" s="74">
        <f>SSS</f>
        <v>0.25</v>
      </c>
      <c r="F289" s="2">
        <f>E289</f>
        <v>0.25</v>
      </c>
      <c r="G289" s="48"/>
      <c r="H289" s="37">
        <f>SSS</f>
        <v>0.25</v>
      </c>
      <c r="I289" s="32">
        <f>H289</f>
        <v>0.25</v>
      </c>
      <c r="J289" s="74">
        <f>SSS</f>
        <v>0.25</v>
      </c>
      <c r="K289" s="2">
        <f>J289</f>
        <v>0.25</v>
      </c>
      <c r="L289" s="48"/>
      <c r="M289" s="37">
        <f>SSS</f>
        <v>0.25</v>
      </c>
      <c r="N289" s="32">
        <f>M289</f>
        <v>0.25</v>
      </c>
      <c r="O289" s="74">
        <f>SSS</f>
        <v>0.25</v>
      </c>
      <c r="P289" s="2">
        <f>O289</f>
        <v>0.25</v>
      </c>
      <c r="Q289" s="48"/>
      <c r="R289" s="37">
        <f>SSS</f>
        <v>0.25</v>
      </c>
      <c r="S289" s="32">
        <f>R289</f>
        <v>0.25</v>
      </c>
      <c r="T289" s="74">
        <f>SSS</f>
        <v>0.25</v>
      </c>
      <c r="U289" s="2">
        <f>T289</f>
        <v>0.25</v>
      </c>
      <c r="V289" s="48"/>
    </row>
    <row r="290" spans="1:22" x14ac:dyDescent="0.25">
      <c r="A290" s="99">
        <f t="shared" si="43"/>
        <v>36</v>
      </c>
      <c r="B290" s="48" t="s">
        <v>9</v>
      </c>
      <c r="C290" s="37">
        <v>7.0000000000000001E-3</v>
      </c>
      <c r="D290" s="32">
        <f>C290*D255</f>
        <v>105</v>
      </c>
      <c r="E290" s="74">
        <v>7.0000000000000001E-3</v>
      </c>
      <c r="F290" s="2">
        <f>E290*F255</f>
        <v>105</v>
      </c>
      <c r="G290" s="48"/>
      <c r="H290" s="37">
        <v>7.0000000000000001E-3</v>
      </c>
      <c r="I290" s="32">
        <f>H290*I255</f>
        <v>105</v>
      </c>
      <c r="J290" s="74">
        <v>7.0000000000000001E-3</v>
      </c>
      <c r="K290" s="2">
        <f>J290*K255</f>
        <v>105</v>
      </c>
      <c r="L290" s="48"/>
      <c r="M290" s="37">
        <v>7.0000000000000001E-3</v>
      </c>
      <c r="N290" s="32">
        <f>M290*N255</f>
        <v>105</v>
      </c>
      <c r="O290" s="74">
        <v>7.0000000000000001E-3</v>
      </c>
      <c r="P290" s="2">
        <f>O290*P255</f>
        <v>105</v>
      </c>
      <c r="Q290" s="48"/>
      <c r="R290" s="37">
        <v>7.0000000000000001E-3</v>
      </c>
      <c r="S290" s="32">
        <f>R290*S255</f>
        <v>105</v>
      </c>
      <c r="T290" s="74">
        <v>7.0000000000000001E-3</v>
      </c>
      <c r="U290" s="2">
        <f>T290*U255</f>
        <v>105</v>
      </c>
      <c r="V290" s="48"/>
    </row>
    <row r="291" spans="1:22" x14ac:dyDescent="0.25">
      <c r="A291" s="102">
        <f>A290+1</f>
        <v>37</v>
      </c>
      <c r="B291" s="103" t="s">
        <v>10</v>
      </c>
      <c r="C291" s="86"/>
      <c r="D291" s="56">
        <f>SUM(D288:D290)</f>
        <v>199.13799999999998</v>
      </c>
      <c r="E291" s="70"/>
      <c r="F291" s="55">
        <f>SUM(F288:F290)</f>
        <v>199.13799999999998</v>
      </c>
      <c r="G291" s="87">
        <f>F291-D291</f>
        <v>0</v>
      </c>
      <c r="H291" s="86"/>
      <c r="I291" s="56">
        <f>SUM(I288:I290)</f>
        <v>199.13799999999998</v>
      </c>
      <c r="J291" s="70"/>
      <c r="K291" s="55">
        <f>SUM(K288:K290)</f>
        <v>199.13799999999998</v>
      </c>
      <c r="L291" s="87">
        <f>K291-I291</f>
        <v>0</v>
      </c>
      <c r="M291" s="86"/>
      <c r="N291" s="56">
        <f>SUM(N288:N290)</f>
        <v>199.13799999999998</v>
      </c>
      <c r="O291" s="70"/>
      <c r="P291" s="55">
        <f>SUM(P288:P290)</f>
        <v>199.13799999999998</v>
      </c>
      <c r="Q291" s="87">
        <f>P291-N291</f>
        <v>0</v>
      </c>
      <c r="R291" s="86"/>
      <c r="S291" s="56">
        <f>SUM(S288:S290)</f>
        <v>199.13799999999998</v>
      </c>
      <c r="T291" s="70"/>
      <c r="U291" s="55">
        <f>SUM(U288:U290)</f>
        <v>199.13799999999998</v>
      </c>
      <c r="V291" s="87">
        <f>U291-S291</f>
        <v>0</v>
      </c>
    </row>
    <row r="292" spans="1:22" x14ac:dyDescent="0.25">
      <c r="A292" s="104">
        <f t="shared" si="43"/>
        <v>38</v>
      </c>
      <c r="B292" s="105" t="s">
        <v>88</v>
      </c>
      <c r="C292" s="88"/>
      <c r="D292" s="80"/>
      <c r="E292" s="71"/>
      <c r="F292" s="57"/>
      <c r="G292" s="89">
        <f>G291/D291</f>
        <v>0</v>
      </c>
      <c r="H292" s="88"/>
      <c r="I292" s="80"/>
      <c r="J292" s="71"/>
      <c r="K292" s="57"/>
      <c r="L292" s="89">
        <f>L291/I291</f>
        <v>0</v>
      </c>
      <c r="M292" s="88"/>
      <c r="N292" s="80"/>
      <c r="O292" s="71"/>
      <c r="P292" s="57"/>
      <c r="Q292" s="89">
        <f>Q291/N291</f>
        <v>0</v>
      </c>
      <c r="R292" s="88"/>
      <c r="S292" s="80"/>
      <c r="T292" s="71"/>
      <c r="U292" s="57"/>
      <c r="V292" s="89">
        <f>V291/S291</f>
        <v>0</v>
      </c>
    </row>
    <row r="293" spans="1:22" x14ac:dyDescent="0.25">
      <c r="A293" s="124">
        <f t="shared" si="43"/>
        <v>39</v>
      </c>
      <c r="B293" s="125" t="s">
        <v>98</v>
      </c>
      <c r="C293" s="337"/>
      <c r="D293" s="127">
        <f>D263+D280+D285+D291</f>
        <v>2321.8577395472703</v>
      </c>
      <c r="E293" s="338"/>
      <c r="F293" s="53">
        <f>F263+F280+F285+F291</f>
        <v>2277.3829395472699</v>
      </c>
      <c r="G293" s="345">
        <f>F293-D293</f>
        <v>-44.474800000000414</v>
      </c>
      <c r="H293" s="337"/>
      <c r="I293" s="127">
        <f>I263+I280+I285+I291</f>
        <v>2321.8577395472703</v>
      </c>
      <c r="J293" s="338"/>
      <c r="K293" s="53">
        <f>K263+K280+K285+K291</f>
        <v>2277.3829395472699</v>
      </c>
      <c r="L293" s="345">
        <f>K293-I293</f>
        <v>-44.474800000000414</v>
      </c>
      <c r="M293" s="337"/>
      <c r="N293" s="127">
        <f>N263+N280+N285+N291</f>
        <v>2327.8577395472703</v>
      </c>
      <c r="O293" s="338"/>
      <c r="P293" s="53">
        <f>P263+P280+P285+P291</f>
        <v>2277.3829395472699</v>
      </c>
      <c r="Q293" s="345">
        <f>P293-N293</f>
        <v>-50.474800000000414</v>
      </c>
      <c r="R293" s="337"/>
      <c r="S293" s="127">
        <f>S263+S280+S285+S291</f>
        <v>2444.8577395472698</v>
      </c>
      <c r="T293" s="338"/>
      <c r="U293" s="53">
        <f>U263+U280+U285+U291</f>
        <v>2277.3829395472699</v>
      </c>
      <c r="V293" s="345">
        <f>U293-S293</f>
        <v>-167.47479999999996</v>
      </c>
    </row>
    <row r="294" spans="1:22" x14ac:dyDescent="0.25">
      <c r="A294" s="339">
        <f>A293+1</f>
        <v>40</v>
      </c>
      <c r="B294" s="340" t="s">
        <v>88</v>
      </c>
      <c r="C294" s="341"/>
      <c r="D294" s="342"/>
      <c r="E294" s="343"/>
      <c r="F294" s="344"/>
      <c r="G294" s="346">
        <f>G293/D293</f>
        <v>-1.9154834184058313E-2</v>
      </c>
      <c r="H294" s="341"/>
      <c r="I294" s="342"/>
      <c r="J294" s="343"/>
      <c r="K294" s="344"/>
      <c r="L294" s="346">
        <f>L293/I293</f>
        <v>-1.9154834184058313E-2</v>
      </c>
      <c r="M294" s="341"/>
      <c r="N294" s="342"/>
      <c r="O294" s="343"/>
      <c r="P294" s="344"/>
      <c r="Q294" s="346">
        <f>Q293/N293</f>
        <v>-2.168294013096218E-2</v>
      </c>
      <c r="R294" s="341"/>
      <c r="S294" s="342"/>
      <c r="T294" s="343"/>
      <c r="U294" s="344"/>
      <c r="V294" s="346">
        <f>V293/S293</f>
        <v>-6.8500836384456615E-2</v>
      </c>
    </row>
    <row r="295" spans="1:22" x14ac:dyDescent="0.25">
      <c r="A295" s="108">
        <f>A294+1</f>
        <v>41</v>
      </c>
      <c r="B295" s="94" t="s">
        <v>11</v>
      </c>
      <c r="C295" s="50"/>
      <c r="D295" s="33">
        <f>D293*0.13</f>
        <v>301.84150614114515</v>
      </c>
      <c r="E295" s="76"/>
      <c r="F295" s="59">
        <f>F293*0.13</f>
        <v>296.05978214114509</v>
      </c>
      <c r="G295" s="94"/>
      <c r="H295" s="50"/>
      <c r="I295" s="33">
        <f>I293*0.13</f>
        <v>301.84150614114515</v>
      </c>
      <c r="J295" s="76"/>
      <c r="K295" s="59">
        <f>K293*0.13</f>
        <v>296.05978214114509</v>
      </c>
      <c r="L295" s="94"/>
      <c r="M295" s="50"/>
      <c r="N295" s="33">
        <f>N293*0.13</f>
        <v>302.62150614114518</v>
      </c>
      <c r="O295" s="76"/>
      <c r="P295" s="59">
        <f>P293*0.13</f>
        <v>296.05978214114509</v>
      </c>
      <c r="Q295" s="94"/>
      <c r="R295" s="50"/>
      <c r="S295" s="33">
        <f>S293*0.13</f>
        <v>317.8315061411451</v>
      </c>
      <c r="T295" s="76"/>
      <c r="U295" s="59">
        <f>U293*0.13</f>
        <v>296.05978214114509</v>
      </c>
      <c r="V295" s="94"/>
    </row>
    <row r="296" spans="1:22" x14ac:dyDescent="0.25">
      <c r="A296" s="109">
        <f>A295+1</f>
        <v>42</v>
      </c>
      <c r="B296" s="110" t="s">
        <v>13</v>
      </c>
      <c r="C296" s="95"/>
      <c r="D296" s="64">
        <f>SUM(D293:D295)</f>
        <v>2623.6992456884154</v>
      </c>
      <c r="E296" s="78"/>
      <c r="F296" s="63">
        <f>SUM(F293:F295)</f>
        <v>2573.4427216884151</v>
      </c>
      <c r="G296" s="96">
        <f>F296-D296</f>
        <v>-50.256524000000354</v>
      </c>
      <c r="H296" s="95"/>
      <c r="I296" s="64">
        <f>SUM(I293:I295)</f>
        <v>2623.6992456884154</v>
      </c>
      <c r="J296" s="78"/>
      <c r="K296" s="63">
        <f>SUM(K293:K295)</f>
        <v>2573.4427216884151</v>
      </c>
      <c r="L296" s="96">
        <f>K296-I296</f>
        <v>-50.256524000000354</v>
      </c>
      <c r="M296" s="95"/>
      <c r="N296" s="64">
        <f>SUM(N293:N295)</f>
        <v>2630.4792456884156</v>
      </c>
      <c r="O296" s="78"/>
      <c r="P296" s="63">
        <f>SUM(P293:P295)</f>
        <v>2573.4427216884151</v>
      </c>
      <c r="Q296" s="96">
        <f>P296-N296</f>
        <v>-57.036524000000554</v>
      </c>
      <c r="R296" s="95"/>
      <c r="S296" s="64">
        <f>SUM(S293:S295)</f>
        <v>2762.6892456884148</v>
      </c>
      <c r="T296" s="78"/>
      <c r="U296" s="63">
        <f>SUM(U293:U295)</f>
        <v>2573.4427216884151</v>
      </c>
      <c r="V296" s="96">
        <f>U296-S296</f>
        <v>-189.24652399999968</v>
      </c>
    </row>
    <row r="297" spans="1:22" x14ac:dyDescent="0.25">
      <c r="A297" s="111">
        <f t="shared" si="43"/>
        <v>43</v>
      </c>
      <c r="B297" s="112" t="s">
        <v>88</v>
      </c>
      <c r="C297" s="97"/>
      <c r="D297" s="83"/>
      <c r="E297" s="79"/>
      <c r="F297" s="65"/>
      <c r="G297" s="98">
        <f>G296/D296</f>
        <v>-1.9154834184058268E-2</v>
      </c>
      <c r="H297" s="97"/>
      <c r="I297" s="83"/>
      <c r="J297" s="79"/>
      <c r="K297" s="65"/>
      <c r="L297" s="98">
        <f>L296/I296</f>
        <v>-1.9154834184058268E-2</v>
      </c>
      <c r="M297" s="97"/>
      <c r="N297" s="83"/>
      <c r="O297" s="79"/>
      <c r="P297" s="65"/>
      <c r="Q297" s="98">
        <f>Q296/N296</f>
        <v>-2.1682940130962211E-2</v>
      </c>
      <c r="R297" s="97"/>
      <c r="S297" s="83"/>
      <c r="T297" s="79"/>
      <c r="U297" s="65"/>
      <c r="V297" s="98">
        <f>V296/S296</f>
        <v>-6.8500836384456518E-2</v>
      </c>
    </row>
    <row r="298" spans="1:22" x14ac:dyDescent="0.25">
      <c r="A298" s="151">
        <f>A297+1</f>
        <v>44</v>
      </c>
      <c r="B298" s="152" t="s">
        <v>14</v>
      </c>
      <c r="C298" s="153"/>
      <c r="D298" s="154"/>
      <c r="E298" s="155"/>
      <c r="F298" s="156"/>
      <c r="G298" s="152"/>
      <c r="H298" s="153"/>
      <c r="I298" s="154"/>
      <c r="J298" s="155"/>
      <c r="K298" s="156"/>
      <c r="L298" s="152"/>
      <c r="M298" s="153"/>
      <c r="N298" s="154"/>
      <c r="O298" s="155"/>
      <c r="P298" s="156"/>
      <c r="Q298" s="152"/>
      <c r="R298" s="153"/>
      <c r="S298" s="154"/>
      <c r="T298" s="155"/>
      <c r="U298" s="156"/>
      <c r="V298" s="152"/>
    </row>
    <row r="299" spans="1:22" x14ac:dyDescent="0.25">
      <c r="A299" s="108">
        <f>A298+1</f>
        <v>45</v>
      </c>
      <c r="B299" s="94" t="s">
        <v>97</v>
      </c>
      <c r="C299" s="162">
        <v>0</v>
      </c>
      <c r="D299" s="33">
        <f>C299*D255</f>
        <v>0</v>
      </c>
      <c r="E299" s="163">
        <v>0</v>
      </c>
      <c r="F299" s="59">
        <f>E299*F255</f>
        <v>0</v>
      </c>
      <c r="G299" s="94"/>
      <c r="H299" s="37">
        <v>0</v>
      </c>
      <c r="I299" s="33">
        <f>H299*I255</f>
        <v>0</v>
      </c>
      <c r="J299" s="163">
        <v>0</v>
      </c>
      <c r="K299" s="2">
        <f>J299*K255</f>
        <v>0</v>
      </c>
      <c r="L299" s="94"/>
      <c r="M299" s="37">
        <f>Rates!$C$21</f>
        <v>8.3000000000000001E-3</v>
      </c>
      <c r="N299" s="33">
        <f>M299*N255</f>
        <v>124.5</v>
      </c>
      <c r="O299" s="163">
        <v>0</v>
      </c>
      <c r="P299" s="2">
        <f>O299*P255</f>
        <v>0</v>
      </c>
      <c r="Q299" s="94"/>
      <c r="R299" s="37">
        <f>Rates!$C$25</f>
        <v>3.0999999999999999E-3</v>
      </c>
      <c r="S299" s="33">
        <f>R299*S255</f>
        <v>46.5</v>
      </c>
      <c r="T299" s="163">
        <v>0</v>
      </c>
      <c r="U299" s="2">
        <f>T299*U255</f>
        <v>0</v>
      </c>
      <c r="V299" s="94"/>
    </row>
    <row r="300" spans="1:22" x14ac:dyDescent="0.25">
      <c r="A300" s="108">
        <f>A299+1</f>
        <v>46</v>
      </c>
      <c r="B300" s="94" t="s">
        <v>164</v>
      </c>
      <c r="C300" s="37">
        <v>0</v>
      </c>
      <c r="D300" s="32">
        <f>C300*D255</f>
        <v>0</v>
      </c>
      <c r="E300" s="163">
        <v>0</v>
      </c>
      <c r="F300" s="2">
        <f>E300*F255</f>
        <v>0</v>
      </c>
      <c r="G300" s="48"/>
      <c r="H300" s="37">
        <v>0</v>
      </c>
      <c r="I300" s="32">
        <f>H300*I255</f>
        <v>0</v>
      </c>
      <c r="J300" s="74">
        <v>0</v>
      </c>
      <c r="K300" s="2">
        <f>J300*K255</f>
        <v>0</v>
      </c>
      <c r="L300" s="48"/>
      <c r="M300" s="37">
        <v>0</v>
      </c>
      <c r="N300" s="32">
        <f>M300*N255</f>
        <v>0</v>
      </c>
      <c r="O300" s="74">
        <v>0</v>
      </c>
      <c r="P300" s="2">
        <f>O300*P255</f>
        <v>0</v>
      </c>
      <c r="Q300" s="48"/>
      <c r="R300" s="37">
        <f>Rates!$C$26</f>
        <v>-2.9999999999999997E-4</v>
      </c>
      <c r="S300" s="32">
        <f>R300*S255</f>
        <v>-4.5</v>
      </c>
      <c r="T300" s="74">
        <v>0</v>
      </c>
      <c r="U300" s="2">
        <f>T300*U255</f>
        <v>0</v>
      </c>
      <c r="V300" s="48"/>
    </row>
    <row r="301" spans="1:22" x14ac:dyDescent="0.25">
      <c r="A301" s="108">
        <f t="shared" ref="A301:A305" si="52">A300+1</f>
        <v>47</v>
      </c>
      <c r="B301" s="94" t="s">
        <v>169</v>
      </c>
      <c r="C301" s="37">
        <f>Rates!$C$15</f>
        <v>3.5000000000000001E-3</v>
      </c>
      <c r="D301" s="32">
        <f>C301*D255</f>
        <v>52.5</v>
      </c>
      <c r="E301" s="163">
        <f>Rates!$K$13</f>
        <v>0</v>
      </c>
      <c r="F301" s="2">
        <f>E301*F255</f>
        <v>0</v>
      </c>
      <c r="G301" s="48"/>
      <c r="H301" s="37">
        <f>Rates!$C$15</f>
        <v>3.5000000000000001E-3</v>
      </c>
      <c r="I301" s="32">
        <f>H301*I255</f>
        <v>52.5</v>
      </c>
      <c r="J301" s="74">
        <f>Rates!$K$13</f>
        <v>0</v>
      </c>
      <c r="K301" s="2">
        <f>J301*K255</f>
        <v>0</v>
      </c>
      <c r="L301" s="48"/>
      <c r="M301" s="37">
        <f>Rates!$C$15</f>
        <v>3.5000000000000001E-3</v>
      </c>
      <c r="N301" s="32">
        <f>M301*N255</f>
        <v>52.5</v>
      </c>
      <c r="O301" s="74">
        <f>Rates!$K$13</f>
        <v>0</v>
      </c>
      <c r="P301" s="2">
        <f>O301*P255</f>
        <v>0</v>
      </c>
      <c r="Q301" s="48"/>
      <c r="R301" s="37">
        <f>Rates!$C$15</f>
        <v>3.5000000000000001E-3</v>
      </c>
      <c r="S301" s="32">
        <f>R301*S255</f>
        <v>52.5</v>
      </c>
      <c r="T301" s="74">
        <f>Rates!$K$13</f>
        <v>0</v>
      </c>
      <c r="U301" s="2">
        <f>T301*U255</f>
        <v>0</v>
      </c>
      <c r="V301" s="48"/>
    </row>
    <row r="302" spans="1:22" x14ac:dyDescent="0.25">
      <c r="A302" s="289">
        <f t="shared" si="52"/>
        <v>48</v>
      </c>
      <c r="B302" s="295" t="s">
        <v>170</v>
      </c>
      <c r="C302" s="290">
        <f>Rates!$C$16</f>
        <v>0</v>
      </c>
      <c r="D302" s="32">
        <f>C302*D255</f>
        <v>0</v>
      </c>
      <c r="E302" s="163">
        <f>Rates!$K$14</f>
        <v>-2.2000000000000001E-3</v>
      </c>
      <c r="F302" s="40">
        <f>E302*F255</f>
        <v>-33</v>
      </c>
      <c r="G302" s="85"/>
      <c r="H302" s="290">
        <f>Rates!$C$16</f>
        <v>0</v>
      </c>
      <c r="I302" s="39">
        <f>H302*I255</f>
        <v>0</v>
      </c>
      <c r="J302" s="291">
        <f>Rates!$K$14</f>
        <v>-2.2000000000000001E-3</v>
      </c>
      <c r="K302" s="40">
        <f>J302*K255</f>
        <v>-33</v>
      </c>
      <c r="L302" s="85"/>
      <c r="M302" s="290">
        <f>Rates!$C$16</f>
        <v>0</v>
      </c>
      <c r="N302" s="39">
        <f>M302*N255</f>
        <v>0</v>
      </c>
      <c r="O302" s="291">
        <f>Rates!$K$14</f>
        <v>-2.2000000000000001E-3</v>
      </c>
      <c r="P302" s="40">
        <f>O302*P255</f>
        <v>-33</v>
      </c>
      <c r="Q302" s="85"/>
      <c r="R302" s="290">
        <f>Rates!$C$16</f>
        <v>0</v>
      </c>
      <c r="S302" s="39">
        <f>R302*S255</f>
        <v>0</v>
      </c>
      <c r="T302" s="291">
        <f>Rates!$K$14</f>
        <v>-2.2000000000000001E-3</v>
      </c>
      <c r="U302" s="40">
        <f>T302*U255</f>
        <v>-33</v>
      </c>
      <c r="V302" s="85"/>
    </row>
    <row r="303" spans="1:22" x14ac:dyDescent="0.25">
      <c r="A303" s="347">
        <f t="shared" si="52"/>
        <v>49</v>
      </c>
      <c r="B303" s="348" t="s">
        <v>15</v>
      </c>
      <c r="C303" s="371"/>
      <c r="D303" s="350">
        <f>D293+SUM(D299:D302)</f>
        <v>2374.3577395472703</v>
      </c>
      <c r="E303" s="372"/>
      <c r="F303" s="352">
        <f>F293+SUM(F299:F302)</f>
        <v>2244.3829395472699</v>
      </c>
      <c r="G303" s="363">
        <f>F303-D303</f>
        <v>-129.97480000000041</v>
      </c>
      <c r="H303" s="371"/>
      <c r="I303" s="350">
        <f>I293+SUM(I299:I302)</f>
        <v>2374.3577395472703</v>
      </c>
      <c r="J303" s="372"/>
      <c r="K303" s="352">
        <f>K293+SUM(K299:K302)</f>
        <v>2244.3829395472699</v>
      </c>
      <c r="L303" s="363">
        <f>K303-I303</f>
        <v>-129.97480000000041</v>
      </c>
      <c r="M303" s="371"/>
      <c r="N303" s="350">
        <f>N293+SUM(N299:N302)</f>
        <v>2504.8577395472703</v>
      </c>
      <c r="O303" s="372"/>
      <c r="P303" s="352">
        <f>P293+SUM(P299:P302)</f>
        <v>2244.3829395472699</v>
      </c>
      <c r="Q303" s="363">
        <f>P303-N303</f>
        <v>-260.47480000000041</v>
      </c>
      <c r="R303" s="371"/>
      <c r="S303" s="350">
        <f>S293+SUM(S299:S302)</f>
        <v>2539.3577395472698</v>
      </c>
      <c r="T303" s="372"/>
      <c r="U303" s="352">
        <f>U293+SUM(U299:U302)</f>
        <v>2244.3829395472699</v>
      </c>
      <c r="V303" s="363">
        <f>U303-S303</f>
        <v>-294.97479999999996</v>
      </c>
    </row>
    <row r="304" spans="1:22" x14ac:dyDescent="0.25">
      <c r="A304" s="339">
        <f t="shared" si="52"/>
        <v>50</v>
      </c>
      <c r="B304" s="340" t="s">
        <v>88</v>
      </c>
      <c r="C304" s="341"/>
      <c r="D304" s="342"/>
      <c r="E304" s="343"/>
      <c r="F304" s="344"/>
      <c r="G304" s="346">
        <f>G303/D303</f>
        <v>-5.474103494816384E-2</v>
      </c>
      <c r="H304" s="341"/>
      <c r="I304" s="342"/>
      <c r="J304" s="343"/>
      <c r="K304" s="344"/>
      <c r="L304" s="346">
        <f>L303/I303</f>
        <v>-5.474103494816384E-2</v>
      </c>
      <c r="M304" s="341"/>
      <c r="N304" s="342"/>
      <c r="O304" s="343"/>
      <c r="P304" s="344"/>
      <c r="Q304" s="346">
        <f>Q303/N303</f>
        <v>-0.10398786162086747</v>
      </c>
      <c r="R304" s="341"/>
      <c r="S304" s="342"/>
      <c r="T304" s="343"/>
      <c r="U304" s="344"/>
      <c r="V304" s="346">
        <f>V303/S303</f>
        <v>-0.11616118335992692</v>
      </c>
    </row>
    <row r="305" spans="1:22" x14ac:dyDescent="0.25">
      <c r="A305" s="108">
        <f t="shared" si="52"/>
        <v>51</v>
      </c>
      <c r="B305" s="94" t="s">
        <v>11</v>
      </c>
      <c r="C305" s="50"/>
      <c r="D305" s="33">
        <f>D303*0.13</f>
        <v>308.66650614114513</v>
      </c>
      <c r="E305" s="76"/>
      <c r="F305" s="59">
        <f>F303*0.13</f>
        <v>291.76978214114507</v>
      </c>
      <c r="G305" s="94"/>
      <c r="H305" s="50"/>
      <c r="I305" s="33">
        <f>I303*0.13</f>
        <v>308.66650614114513</v>
      </c>
      <c r="J305" s="76"/>
      <c r="K305" s="59">
        <f>K303*0.13</f>
        <v>291.76978214114507</v>
      </c>
      <c r="L305" s="94"/>
      <c r="M305" s="50"/>
      <c r="N305" s="33">
        <f>N303*0.13</f>
        <v>325.63150614114517</v>
      </c>
      <c r="O305" s="76"/>
      <c r="P305" s="59">
        <f>P303*0.13</f>
        <v>291.76978214114507</v>
      </c>
      <c r="Q305" s="94"/>
      <c r="R305" s="50"/>
      <c r="S305" s="33">
        <f>S303*0.13</f>
        <v>330.11650614114507</v>
      </c>
      <c r="T305" s="76"/>
      <c r="U305" s="59">
        <f>U303*0.13</f>
        <v>291.76978214114507</v>
      </c>
      <c r="V305" s="94"/>
    </row>
    <row r="306" spans="1:22" x14ac:dyDescent="0.25">
      <c r="A306" s="137">
        <f>A305+1</f>
        <v>52</v>
      </c>
      <c r="B306" s="138" t="s">
        <v>13</v>
      </c>
      <c r="C306" s="139"/>
      <c r="D306" s="140">
        <f>SUM(D303:D305)</f>
        <v>2683.0242456884152</v>
      </c>
      <c r="E306" s="141"/>
      <c r="F306" s="142">
        <f>SUM(F303:F305)</f>
        <v>2536.1527216884151</v>
      </c>
      <c r="G306" s="143">
        <f>F306-D306</f>
        <v>-146.87152400000014</v>
      </c>
      <c r="H306" s="139"/>
      <c r="I306" s="140">
        <f>SUM(I303:I305)</f>
        <v>2683.0242456884152</v>
      </c>
      <c r="J306" s="141"/>
      <c r="K306" s="142">
        <f>SUM(K303:K305)</f>
        <v>2536.1527216884151</v>
      </c>
      <c r="L306" s="143">
        <f>K306-I306</f>
        <v>-146.87152400000014</v>
      </c>
      <c r="M306" s="139"/>
      <c r="N306" s="140">
        <f>SUM(N303:N305)</f>
        <v>2830.4892456884154</v>
      </c>
      <c r="O306" s="141"/>
      <c r="P306" s="142">
        <f>SUM(P303:P305)</f>
        <v>2536.1527216884151</v>
      </c>
      <c r="Q306" s="143">
        <f>P306-N306</f>
        <v>-294.33652400000028</v>
      </c>
      <c r="R306" s="139"/>
      <c r="S306" s="140">
        <f>SUM(S303:S305)</f>
        <v>2869.4742456884151</v>
      </c>
      <c r="T306" s="141"/>
      <c r="U306" s="142">
        <f>SUM(U303:U305)</f>
        <v>2536.1527216884151</v>
      </c>
      <c r="V306" s="143">
        <f>U306-S306</f>
        <v>-333.32152399999995</v>
      </c>
    </row>
    <row r="307" spans="1:22" ht="15.75" thickBot="1" x14ac:dyDescent="0.3">
      <c r="A307" s="144">
        <f>A306+1</f>
        <v>53</v>
      </c>
      <c r="B307" s="145" t="s">
        <v>88</v>
      </c>
      <c r="C307" s="146"/>
      <c r="D307" s="147"/>
      <c r="E307" s="148"/>
      <c r="F307" s="149"/>
      <c r="G307" s="150">
        <f>G306/D306</f>
        <v>-5.4741034948163715E-2</v>
      </c>
      <c r="H307" s="146"/>
      <c r="I307" s="147"/>
      <c r="J307" s="148"/>
      <c r="K307" s="149"/>
      <c r="L307" s="150">
        <f>L306/I306</f>
        <v>-5.4741034948163715E-2</v>
      </c>
      <c r="M307" s="146"/>
      <c r="N307" s="147"/>
      <c r="O307" s="148"/>
      <c r="P307" s="149"/>
      <c r="Q307" s="150">
        <f>Q306/N306</f>
        <v>-0.1039878616208674</v>
      </c>
      <c r="R307" s="146"/>
      <c r="S307" s="147"/>
      <c r="T307" s="148"/>
      <c r="U307" s="149"/>
      <c r="V307" s="150">
        <f>V306/S306</f>
        <v>-0.11616118335992691</v>
      </c>
    </row>
    <row r="308" spans="1:22" ht="15.75" thickBot="1" x14ac:dyDescent="0.3"/>
    <row r="309" spans="1:22" x14ac:dyDescent="0.25">
      <c r="A309" s="113">
        <f>A307+1</f>
        <v>54</v>
      </c>
      <c r="B309" s="114" t="s">
        <v>90</v>
      </c>
      <c r="C309" s="113" t="s">
        <v>2</v>
      </c>
      <c r="D309" s="158" t="s">
        <v>3</v>
      </c>
      <c r="E309" s="159" t="s">
        <v>2</v>
      </c>
      <c r="F309" s="160" t="s">
        <v>3</v>
      </c>
      <c r="G309" s="161" t="s">
        <v>78</v>
      </c>
      <c r="H309" s="113" t="s">
        <v>2</v>
      </c>
      <c r="I309" s="158" t="s">
        <v>3</v>
      </c>
      <c r="J309" s="159" t="s">
        <v>2</v>
      </c>
      <c r="K309" s="160" t="s">
        <v>3</v>
      </c>
      <c r="L309" s="161" t="s">
        <v>78</v>
      </c>
      <c r="M309" s="113" t="s">
        <v>2</v>
      </c>
      <c r="N309" s="158" t="s">
        <v>3</v>
      </c>
      <c r="O309" s="159" t="s">
        <v>2</v>
      </c>
      <c r="P309" s="160" t="s">
        <v>3</v>
      </c>
      <c r="Q309" s="161" t="s">
        <v>78</v>
      </c>
      <c r="R309" s="113" t="s">
        <v>2</v>
      </c>
      <c r="S309" s="158" t="s">
        <v>3</v>
      </c>
      <c r="T309" s="159" t="s">
        <v>2</v>
      </c>
      <c r="U309" s="160" t="s">
        <v>3</v>
      </c>
      <c r="V309" s="161" t="s">
        <v>78</v>
      </c>
    </row>
    <row r="310" spans="1:22" x14ac:dyDescent="0.25">
      <c r="A310" s="99">
        <f>A309+1</f>
        <v>55</v>
      </c>
      <c r="B310" s="48" t="s">
        <v>89</v>
      </c>
      <c r="C310" s="49"/>
      <c r="D310" s="32">
        <f>SUM(D266:D267)+D270+D279+D272</f>
        <v>158.94</v>
      </c>
      <c r="E310" s="66"/>
      <c r="F310" s="2">
        <f>SUM(F266:F267)+F270+F279+F272</f>
        <v>161.03</v>
      </c>
      <c r="G310" s="36">
        <f>F310-D310</f>
        <v>2.0900000000000034</v>
      </c>
      <c r="H310" s="49"/>
      <c r="I310" s="32">
        <f>SUM(I266:I267)+I270+I279+I272</f>
        <v>158.94</v>
      </c>
      <c r="J310" s="66"/>
      <c r="K310" s="2">
        <f>SUM(K266:K267)+K270+K279+K272</f>
        <v>161.03</v>
      </c>
      <c r="L310" s="36">
        <f>K310-I310</f>
        <v>2.0900000000000034</v>
      </c>
      <c r="M310" s="49"/>
      <c r="N310" s="32">
        <f>SUM(N266:N267)+N270+N279+N272</f>
        <v>158.94</v>
      </c>
      <c r="O310" s="66"/>
      <c r="P310" s="2">
        <f>SUM(P266:P267)+P270+P279+P272</f>
        <v>161.03</v>
      </c>
      <c r="Q310" s="36">
        <f>P310-N310</f>
        <v>2.0900000000000034</v>
      </c>
      <c r="R310" s="49"/>
      <c r="S310" s="32">
        <f>SUM(S266:S267)+S270+S279+S272</f>
        <v>158.94</v>
      </c>
      <c r="T310" s="66"/>
      <c r="U310" s="2">
        <f>SUM(U266:U267)+U270+U279+U272</f>
        <v>161.03</v>
      </c>
      <c r="V310" s="36">
        <f>U310-S310</f>
        <v>2.0900000000000034</v>
      </c>
    </row>
    <row r="311" spans="1:22" x14ac:dyDescent="0.25">
      <c r="A311" s="124">
        <f t="shared" ref="A311:A313" si="53">A310+1</f>
        <v>56</v>
      </c>
      <c r="B311" s="125" t="s">
        <v>88</v>
      </c>
      <c r="C311" s="126"/>
      <c r="D311" s="127"/>
      <c r="E311" s="128"/>
      <c r="F311" s="53"/>
      <c r="G311" s="129">
        <f>G310/SUM(D310:D313)</f>
        <v>7.3875321779296376E-3</v>
      </c>
      <c r="H311" s="126"/>
      <c r="I311" s="127"/>
      <c r="J311" s="128"/>
      <c r="K311" s="53"/>
      <c r="L311" s="129">
        <f>L310/SUM(I310:I313)</f>
        <v>7.3875321779296376E-3</v>
      </c>
      <c r="M311" s="126"/>
      <c r="N311" s="127"/>
      <c r="O311" s="128"/>
      <c r="P311" s="53"/>
      <c r="Q311" s="129">
        <f>Q310/SUM(N310:N313)</f>
        <v>7.2341095452665054E-3</v>
      </c>
      <c r="R311" s="126"/>
      <c r="S311" s="127"/>
      <c r="T311" s="128"/>
      <c r="U311" s="53"/>
      <c r="V311" s="129">
        <f>V310/SUM(S310:S313)</f>
        <v>5.1489361917100886E-3</v>
      </c>
    </row>
    <row r="312" spans="1:22" x14ac:dyDescent="0.25">
      <c r="A312" s="99">
        <f t="shared" si="53"/>
        <v>57</v>
      </c>
      <c r="B312" s="48" t="s">
        <v>91</v>
      </c>
      <c r="C312" s="49"/>
      <c r="D312" s="32">
        <f>D268+D271+SUM(D273:D278)+D269</f>
        <v>123.96908921438063</v>
      </c>
      <c r="E312" s="66"/>
      <c r="F312" s="2">
        <f>F268+F271+SUM(F273:F278)+F269</f>
        <v>78.969089214380631</v>
      </c>
      <c r="G312" s="36">
        <f>F312-D312</f>
        <v>-45</v>
      </c>
      <c r="H312" s="49"/>
      <c r="I312" s="32">
        <f>I268+I271+SUM(I273:I278)+I269</f>
        <v>123.96908921438063</v>
      </c>
      <c r="J312" s="66"/>
      <c r="K312" s="2">
        <f>K268+K271+SUM(K273:K278)+K269</f>
        <v>78.969089214380631</v>
      </c>
      <c r="L312" s="36">
        <f>K312-I312</f>
        <v>-45</v>
      </c>
      <c r="M312" s="49"/>
      <c r="N312" s="32">
        <f>N268+N271+SUM(N273:N278)+N269</f>
        <v>129.96908921438063</v>
      </c>
      <c r="O312" s="66"/>
      <c r="P312" s="2">
        <f>P268+P271+SUM(P273:P278)+P269</f>
        <v>78.969089214380631</v>
      </c>
      <c r="Q312" s="36">
        <f>P312-N312</f>
        <v>-51</v>
      </c>
      <c r="R312" s="49"/>
      <c r="S312" s="32">
        <f>S268+S271+SUM(S273:S278)+S269</f>
        <v>246.96908921438063</v>
      </c>
      <c r="T312" s="66"/>
      <c r="U312" s="2">
        <f>U268+U271+SUM(U273:U278)+U269</f>
        <v>78.969089214380631</v>
      </c>
      <c r="V312" s="36">
        <f>U312-S312</f>
        <v>-168</v>
      </c>
    </row>
    <row r="313" spans="1:22" ht="15.75" thickBot="1" x14ac:dyDescent="0.3">
      <c r="A313" s="130">
        <f t="shared" si="53"/>
        <v>58</v>
      </c>
      <c r="B313" s="131" t="s">
        <v>88</v>
      </c>
      <c r="C313" s="132"/>
      <c r="D313" s="133"/>
      <c r="E313" s="134"/>
      <c r="F313" s="135"/>
      <c r="G313" s="136">
        <f>G312/SUM(D310:D313)</f>
        <v>-0.15906169761092495</v>
      </c>
      <c r="H313" s="132"/>
      <c r="I313" s="133"/>
      <c r="J313" s="134"/>
      <c r="K313" s="135"/>
      <c r="L313" s="136">
        <f>L312/SUM(I310:I313)</f>
        <v>-0.15906169761092495</v>
      </c>
      <c r="M313" s="132"/>
      <c r="N313" s="133"/>
      <c r="O313" s="134"/>
      <c r="P313" s="135"/>
      <c r="Q313" s="136">
        <f>Q312/SUM(N310:N313)</f>
        <v>-0.17652611809023502</v>
      </c>
      <c r="R313" s="132"/>
      <c r="S313" s="133"/>
      <c r="T313" s="134"/>
      <c r="U313" s="135"/>
      <c r="V313" s="136">
        <f>V312/SUM(S310:S313)</f>
        <v>-0.41388578000348969</v>
      </c>
    </row>
  </sheetData>
  <mergeCells count="5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  <mergeCell ref="A67:A68"/>
    <mergeCell ref="B67:B68"/>
    <mergeCell ref="C67:D67"/>
    <mergeCell ref="E67:G67"/>
    <mergeCell ref="H67:I67"/>
    <mergeCell ref="J67:L67"/>
    <mergeCell ref="M67:N67"/>
    <mergeCell ref="O67:Q67"/>
    <mergeCell ref="R67:S67"/>
    <mergeCell ref="T67:V67"/>
    <mergeCell ref="A129:A130"/>
    <mergeCell ref="B129:B130"/>
    <mergeCell ref="C129:D129"/>
    <mergeCell ref="E129:G129"/>
    <mergeCell ref="H129:I129"/>
    <mergeCell ref="J129:L129"/>
    <mergeCell ref="M129:N129"/>
    <mergeCell ref="O129:Q129"/>
    <mergeCell ref="R129:S129"/>
    <mergeCell ref="T129:V129"/>
    <mergeCell ref="A191:A192"/>
    <mergeCell ref="B191:B192"/>
    <mergeCell ref="C191:D191"/>
    <mergeCell ref="E191:G191"/>
    <mergeCell ref="H191:I191"/>
    <mergeCell ref="J191:L191"/>
    <mergeCell ref="M191:N191"/>
    <mergeCell ref="O191:Q191"/>
    <mergeCell ref="R191:S191"/>
    <mergeCell ref="T191:V191"/>
    <mergeCell ref="A253:A254"/>
    <mergeCell ref="B253:B254"/>
    <mergeCell ref="C253:D253"/>
    <mergeCell ref="E253:G253"/>
    <mergeCell ref="H253:I253"/>
    <mergeCell ref="J253:L253"/>
    <mergeCell ref="M253:N253"/>
    <mergeCell ref="O253:Q253"/>
    <mergeCell ref="R253:S253"/>
    <mergeCell ref="T253:V253"/>
  </mergeCells>
  <pageMargins left="0.25" right="0.25" top="0.25" bottom="0.4" header="0.3" footer="0.3"/>
  <pageSetup scale="53" fitToHeight="0" orientation="landscape" r:id="rId1"/>
  <headerFooter>
    <oddFooter>&amp;R&amp;8&amp;P/&amp;N</oddFooter>
  </headerFooter>
  <rowBreaks count="4" manualBreakCount="4">
    <brk id="66" max="21" man="1"/>
    <brk id="128" max="21" man="1"/>
    <brk id="190" max="21" man="1"/>
    <brk id="252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V251"/>
  <sheetViews>
    <sheetView zoomScale="110" zoomScaleNormal="110" workbookViewId="0">
      <pane xSplit="2" ySplit="6" topLeftCell="C7" activePane="bottomRight" state="frozen"/>
      <selection activeCell="D27" sqref="D27"/>
      <selection pane="topRight" activeCell="D27" sqref="D27"/>
      <selection pane="bottomLeft" activeCell="D27" sqref="D27"/>
      <selection pane="bottomRight" activeCell="C7" sqref="C7"/>
    </sheetView>
  </sheetViews>
  <sheetFormatPr defaultRowHeight="15" x14ac:dyDescent="0.25"/>
  <cols>
    <col min="1" max="1" width="6.28515625" style="52" customWidth="1"/>
    <col min="2" max="2" width="29" bestFit="1" customWidth="1"/>
    <col min="3" max="22" width="11.7109375" customWidth="1"/>
  </cols>
  <sheetData>
    <row r="1" spans="1:22" ht="18.75" x14ac:dyDescent="0.3">
      <c r="A1" s="122" t="s">
        <v>92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18.75" x14ac:dyDescent="0.3">
      <c r="A2" s="122" t="str">
        <f>IRM</f>
        <v>2017 IRM Application, EB-2016-0063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1:22" ht="19.5" thickBot="1" x14ac:dyDescent="0.35">
      <c r="A3" s="123" t="s">
        <v>134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thickBot="1" x14ac:dyDescent="0.3"/>
    <row r="5" spans="1:22" x14ac:dyDescent="0.25">
      <c r="A5" s="333" t="s">
        <v>82</v>
      </c>
      <c r="B5" s="335" t="s">
        <v>0</v>
      </c>
      <c r="C5" s="331" t="s">
        <v>160</v>
      </c>
      <c r="D5" s="332"/>
      <c r="E5" s="329" t="s">
        <v>159</v>
      </c>
      <c r="F5" s="329"/>
      <c r="G5" s="330"/>
      <c r="H5" s="331" t="s">
        <v>161</v>
      </c>
      <c r="I5" s="332"/>
      <c r="J5" s="329" t="s">
        <v>159</v>
      </c>
      <c r="K5" s="329"/>
      <c r="L5" s="330"/>
      <c r="M5" s="331" t="s">
        <v>162</v>
      </c>
      <c r="N5" s="332"/>
      <c r="O5" s="329" t="s">
        <v>159</v>
      </c>
      <c r="P5" s="329"/>
      <c r="Q5" s="330"/>
      <c r="R5" s="331" t="s">
        <v>163</v>
      </c>
      <c r="S5" s="332"/>
      <c r="T5" s="329" t="s">
        <v>159</v>
      </c>
      <c r="U5" s="329"/>
      <c r="V5" s="330"/>
    </row>
    <row r="6" spans="1:22" x14ac:dyDescent="0.25">
      <c r="A6" s="334"/>
      <c r="B6" s="336"/>
      <c r="C6" s="117" t="s">
        <v>2</v>
      </c>
      <c r="D6" s="118" t="s">
        <v>3</v>
      </c>
      <c r="E6" s="119" t="s">
        <v>2</v>
      </c>
      <c r="F6" s="120" t="s">
        <v>3</v>
      </c>
      <c r="G6" s="246" t="s">
        <v>78</v>
      </c>
      <c r="H6" s="117" t="s">
        <v>2</v>
      </c>
      <c r="I6" s="118" t="s">
        <v>3</v>
      </c>
      <c r="J6" s="119" t="s">
        <v>2</v>
      </c>
      <c r="K6" s="120" t="s">
        <v>3</v>
      </c>
      <c r="L6" s="246" t="s">
        <v>78</v>
      </c>
      <c r="M6" s="117" t="s">
        <v>2</v>
      </c>
      <c r="N6" s="118" t="s">
        <v>3</v>
      </c>
      <c r="O6" s="119" t="s">
        <v>2</v>
      </c>
      <c r="P6" s="120" t="s">
        <v>3</v>
      </c>
      <c r="Q6" s="246" t="s">
        <v>78</v>
      </c>
      <c r="R6" s="117" t="s">
        <v>2</v>
      </c>
      <c r="S6" s="118" t="s">
        <v>3</v>
      </c>
      <c r="T6" s="119" t="s">
        <v>2</v>
      </c>
      <c r="U6" s="120" t="s">
        <v>3</v>
      </c>
      <c r="V6" s="246" t="s">
        <v>78</v>
      </c>
    </row>
    <row r="7" spans="1:22" x14ac:dyDescent="0.25">
      <c r="A7" s="99">
        <v>1</v>
      </c>
      <c r="B7" s="48" t="s">
        <v>69</v>
      </c>
      <c r="C7" s="49"/>
      <c r="D7" s="164">
        <v>162500</v>
      </c>
      <c r="E7" s="66"/>
      <c r="F7" s="44">
        <f>D7</f>
        <v>162500</v>
      </c>
      <c r="G7" s="48"/>
      <c r="H7" s="49"/>
      <c r="I7" s="306">
        <f>D7</f>
        <v>162500</v>
      </c>
      <c r="J7" s="66"/>
      <c r="K7" s="44">
        <f>I7</f>
        <v>162500</v>
      </c>
      <c r="L7" s="48"/>
      <c r="M7" s="49"/>
      <c r="N7" s="306">
        <f>I7</f>
        <v>162500</v>
      </c>
      <c r="O7" s="66"/>
      <c r="P7" s="44">
        <f>N7</f>
        <v>162500</v>
      </c>
      <c r="Q7" s="48"/>
      <c r="R7" s="49"/>
      <c r="S7" s="306">
        <f>N7</f>
        <v>162500</v>
      </c>
      <c r="T7" s="66"/>
      <c r="U7" s="44">
        <f>S7</f>
        <v>162500</v>
      </c>
      <c r="V7" s="48"/>
    </row>
    <row r="8" spans="1:22" x14ac:dyDescent="0.25">
      <c r="A8" s="99">
        <f>A7+1</f>
        <v>2</v>
      </c>
      <c r="B8" s="48" t="s">
        <v>70</v>
      </c>
      <c r="C8" s="49"/>
      <c r="D8" s="164">
        <v>500</v>
      </c>
      <c r="E8" s="66"/>
      <c r="F8" s="44">
        <f>D8</f>
        <v>500</v>
      </c>
      <c r="G8" s="48"/>
      <c r="H8" s="49"/>
      <c r="I8" s="306">
        <f>D8</f>
        <v>500</v>
      </c>
      <c r="J8" s="66"/>
      <c r="K8" s="44">
        <f>I8</f>
        <v>500</v>
      </c>
      <c r="L8" s="48"/>
      <c r="M8" s="49"/>
      <c r="N8" s="306">
        <f>I8</f>
        <v>500</v>
      </c>
      <c r="O8" s="66"/>
      <c r="P8" s="44">
        <f>N8</f>
        <v>500</v>
      </c>
      <c r="Q8" s="48"/>
      <c r="R8" s="49"/>
      <c r="S8" s="306">
        <f>N8</f>
        <v>500</v>
      </c>
      <c r="T8" s="66"/>
      <c r="U8" s="44">
        <f>S8</f>
        <v>500</v>
      </c>
      <c r="V8" s="48"/>
    </row>
    <row r="9" spans="1:22" x14ac:dyDescent="0.25">
      <c r="A9" s="99">
        <f t="shared" ref="A9:A59" si="0">A8+1</f>
        <v>3</v>
      </c>
      <c r="B9" s="48" t="s">
        <v>19</v>
      </c>
      <c r="C9" s="49"/>
      <c r="D9" s="30">
        <f>CKH_LOSS</f>
        <v>1.0431999999999999</v>
      </c>
      <c r="E9" s="66"/>
      <c r="F9" s="1">
        <f>EPI_LOSS</f>
        <v>1.0431999999999999</v>
      </c>
      <c r="G9" s="48"/>
      <c r="H9" s="49"/>
      <c r="I9" s="30">
        <f>SMP_LOSS</f>
        <v>1.0431999999999999</v>
      </c>
      <c r="J9" s="66"/>
      <c r="K9" s="1">
        <f>EPI_LOSS</f>
        <v>1.0431999999999999</v>
      </c>
      <c r="L9" s="48"/>
      <c r="M9" s="49"/>
      <c r="N9" s="30">
        <f>DUT_LOSS</f>
        <v>1.0431999999999999</v>
      </c>
      <c r="O9" s="66"/>
      <c r="P9" s="1">
        <f>EPI_LOSS</f>
        <v>1.0431999999999999</v>
      </c>
      <c r="Q9" s="48"/>
      <c r="R9" s="49"/>
      <c r="S9" s="30">
        <f>NEW_LOSS</f>
        <v>1.0431999999999999</v>
      </c>
      <c r="T9" s="66"/>
      <c r="U9" s="1">
        <f>EPI_LOSS</f>
        <v>1.0431999999999999</v>
      </c>
      <c r="V9" s="48"/>
    </row>
    <row r="10" spans="1:22" x14ac:dyDescent="0.25">
      <c r="A10" s="99">
        <f t="shared" si="0"/>
        <v>4</v>
      </c>
      <c r="B10" s="48" t="s">
        <v>71</v>
      </c>
      <c r="C10" s="49"/>
      <c r="D10" s="43">
        <f>D7*D9</f>
        <v>169519.99999999997</v>
      </c>
      <c r="E10" s="66"/>
      <c r="F10" s="44">
        <f>F7*F9</f>
        <v>169519.99999999997</v>
      </c>
      <c r="G10" s="48"/>
      <c r="H10" s="49"/>
      <c r="I10" s="43">
        <f>I7*I9</f>
        <v>169519.99999999997</v>
      </c>
      <c r="J10" s="66"/>
      <c r="K10" s="44">
        <f>K7*K9</f>
        <v>169519.99999999997</v>
      </c>
      <c r="L10" s="48"/>
      <c r="M10" s="49"/>
      <c r="N10" s="43">
        <f>N7*N9</f>
        <v>169519.99999999997</v>
      </c>
      <c r="O10" s="66"/>
      <c r="P10" s="44">
        <f>P7*P9</f>
        <v>169519.99999999997</v>
      </c>
      <c r="Q10" s="48"/>
      <c r="R10" s="49"/>
      <c r="S10" s="43">
        <f>S7*S9</f>
        <v>169519.99999999997</v>
      </c>
      <c r="T10" s="66"/>
      <c r="U10" s="44">
        <f>U7*U9</f>
        <v>169519.99999999997</v>
      </c>
      <c r="V10" s="48"/>
    </row>
    <row r="11" spans="1:22" x14ac:dyDescent="0.25">
      <c r="A11" s="100">
        <f t="shared" si="0"/>
        <v>5</v>
      </c>
      <c r="B11" s="46" t="s">
        <v>24</v>
      </c>
      <c r="C11" s="45"/>
      <c r="D11" s="31"/>
      <c r="E11" s="67"/>
      <c r="F11" s="29"/>
      <c r="G11" s="46"/>
      <c r="H11" s="45"/>
      <c r="I11" s="31"/>
      <c r="J11" s="67"/>
      <c r="K11" s="29"/>
      <c r="L11" s="46"/>
      <c r="M11" s="45"/>
      <c r="N11" s="31"/>
      <c r="O11" s="67"/>
      <c r="P11" s="29"/>
      <c r="Q11" s="46"/>
      <c r="R11" s="45"/>
      <c r="S11" s="31"/>
      <c r="T11" s="67"/>
      <c r="U11" s="29"/>
      <c r="V11" s="46"/>
    </row>
    <row r="12" spans="1:22" x14ac:dyDescent="0.25">
      <c r="A12" s="99">
        <f t="shared" si="0"/>
        <v>6</v>
      </c>
      <c r="B12" s="48" t="s">
        <v>20</v>
      </c>
      <c r="C12" s="47">
        <f>'General Input'!$B$11</f>
        <v>8.6999999999999994E-2</v>
      </c>
      <c r="D12" s="32">
        <f>D7*C12*TOU_OFF</f>
        <v>9186.5512649800257</v>
      </c>
      <c r="E12" s="68">
        <f>'General Input'!$B$11</f>
        <v>8.6999999999999994E-2</v>
      </c>
      <c r="F12" s="2">
        <f>F7*E12*TOU_OFF</f>
        <v>9186.5512649800257</v>
      </c>
      <c r="G12" s="48"/>
      <c r="H12" s="47">
        <f>'General Input'!$B$11</f>
        <v>8.6999999999999994E-2</v>
      </c>
      <c r="I12" s="32">
        <f>I7*H12*TOU_OFF</f>
        <v>9186.5512649800257</v>
      </c>
      <c r="J12" s="68">
        <f>'General Input'!$B$11</f>
        <v>8.6999999999999994E-2</v>
      </c>
      <c r="K12" s="2">
        <f>K7*J12*TOU_OFF</f>
        <v>9186.5512649800257</v>
      </c>
      <c r="L12" s="48"/>
      <c r="M12" s="47">
        <f>'General Input'!$B$11</f>
        <v>8.6999999999999994E-2</v>
      </c>
      <c r="N12" s="32">
        <f>N7*M12*TOU_OFF</f>
        <v>9186.5512649800257</v>
      </c>
      <c r="O12" s="68">
        <f>'General Input'!$B$11</f>
        <v>8.6999999999999994E-2</v>
      </c>
      <c r="P12" s="2">
        <f>P7*O12*TOU_OFF</f>
        <v>9186.5512649800257</v>
      </c>
      <c r="Q12" s="48"/>
      <c r="R12" s="47">
        <f>'General Input'!$B$11</f>
        <v>8.6999999999999994E-2</v>
      </c>
      <c r="S12" s="32">
        <f>S7*R12*TOU_OFF</f>
        <v>9186.5512649800257</v>
      </c>
      <c r="T12" s="68">
        <f>'General Input'!$B$11</f>
        <v>8.6999999999999994E-2</v>
      </c>
      <c r="U12" s="2">
        <f>U7*T12*TOU_OFF</f>
        <v>9186.5512649800257</v>
      </c>
      <c r="V12" s="48"/>
    </row>
    <row r="13" spans="1:22" x14ac:dyDescent="0.25">
      <c r="A13" s="99">
        <f t="shared" si="0"/>
        <v>7</v>
      </c>
      <c r="B13" s="48" t="s">
        <v>21</v>
      </c>
      <c r="C13" s="47">
        <f>'General Input'!$B$12</f>
        <v>0.13200000000000001</v>
      </c>
      <c r="D13" s="32">
        <f>D7*C13*TOU_MID</f>
        <v>3655.9254327563253</v>
      </c>
      <c r="E13" s="68">
        <f>'General Input'!$B$12</f>
        <v>0.13200000000000001</v>
      </c>
      <c r="F13" s="2">
        <f>F7*E13*TOU_MID</f>
        <v>3655.9254327563253</v>
      </c>
      <c r="G13" s="48"/>
      <c r="H13" s="47">
        <f>'General Input'!$B$12</f>
        <v>0.13200000000000001</v>
      </c>
      <c r="I13" s="32">
        <f>I7*H13*TOU_MID</f>
        <v>3655.9254327563253</v>
      </c>
      <c r="J13" s="68">
        <f>'General Input'!$B$12</f>
        <v>0.13200000000000001</v>
      </c>
      <c r="K13" s="2">
        <f>K7*J13*TOU_MID</f>
        <v>3655.9254327563253</v>
      </c>
      <c r="L13" s="48"/>
      <c r="M13" s="47">
        <f>'General Input'!$B$12</f>
        <v>0.13200000000000001</v>
      </c>
      <c r="N13" s="32">
        <f>N7*M13*TOU_MID</f>
        <v>3655.9254327563253</v>
      </c>
      <c r="O13" s="68">
        <f>'General Input'!$B$12</f>
        <v>0.13200000000000001</v>
      </c>
      <c r="P13" s="2">
        <f>P7*O13*TOU_MID</f>
        <v>3655.9254327563253</v>
      </c>
      <c r="Q13" s="48"/>
      <c r="R13" s="47">
        <f>'General Input'!$B$12</f>
        <v>0.13200000000000001</v>
      </c>
      <c r="S13" s="32">
        <f>S7*R13*TOU_MID</f>
        <v>3655.9254327563253</v>
      </c>
      <c r="T13" s="68">
        <f>'General Input'!$B$12</f>
        <v>0.13200000000000001</v>
      </c>
      <c r="U13" s="2">
        <f>U7*T13*TOU_MID</f>
        <v>3655.9254327563253</v>
      </c>
      <c r="V13" s="48"/>
    </row>
    <row r="14" spans="1:22" x14ac:dyDescent="0.25">
      <c r="A14" s="101">
        <f t="shared" si="0"/>
        <v>8</v>
      </c>
      <c r="B14" s="85" t="s">
        <v>22</v>
      </c>
      <c r="C14" s="84">
        <f>'General Input'!$B$13</f>
        <v>0.18</v>
      </c>
      <c r="D14" s="39">
        <f>D7*C14*TOU_ON</f>
        <v>5257.989347536618</v>
      </c>
      <c r="E14" s="69">
        <f>'General Input'!$B$13</f>
        <v>0.18</v>
      </c>
      <c r="F14" s="40">
        <f>F7*E14*TOU_ON</f>
        <v>5257.989347536618</v>
      </c>
      <c r="G14" s="85"/>
      <c r="H14" s="84">
        <f>'General Input'!$B$13</f>
        <v>0.18</v>
      </c>
      <c r="I14" s="39">
        <f>I7*H14*TOU_ON</f>
        <v>5257.989347536618</v>
      </c>
      <c r="J14" s="69">
        <f>'General Input'!$B$13</f>
        <v>0.18</v>
      </c>
      <c r="K14" s="40">
        <f>K7*J14*TOU_ON</f>
        <v>5257.989347536618</v>
      </c>
      <c r="L14" s="85"/>
      <c r="M14" s="84">
        <f>'General Input'!$B$13</f>
        <v>0.18</v>
      </c>
      <c r="N14" s="39">
        <f>N7*M14*TOU_ON</f>
        <v>5257.989347536618</v>
      </c>
      <c r="O14" s="69">
        <f>'General Input'!$B$13</f>
        <v>0.18</v>
      </c>
      <c r="P14" s="40">
        <f>P7*O14*TOU_ON</f>
        <v>5257.989347536618</v>
      </c>
      <c r="Q14" s="85"/>
      <c r="R14" s="84">
        <f>'General Input'!$B$13</f>
        <v>0.18</v>
      </c>
      <c r="S14" s="39">
        <f>S7*R14*TOU_ON</f>
        <v>5257.989347536618</v>
      </c>
      <c r="T14" s="69">
        <f>'General Input'!$B$13</f>
        <v>0.18</v>
      </c>
      <c r="U14" s="40">
        <f>U7*T14*TOU_ON</f>
        <v>5257.989347536618</v>
      </c>
      <c r="V14" s="85"/>
    </row>
    <row r="15" spans="1:22" x14ac:dyDescent="0.25">
      <c r="A15" s="102">
        <f t="shared" si="0"/>
        <v>9</v>
      </c>
      <c r="B15" s="103" t="s">
        <v>23</v>
      </c>
      <c r="C15" s="86"/>
      <c r="D15" s="56">
        <f>SUM(D12:D14)</f>
        <v>18100.466045272969</v>
      </c>
      <c r="E15" s="70"/>
      <c r="F15" s="55">
        <f>SUM(F12:F14)</f>
        <v>18100.466045272969</v>
      </c>
      <c r="G15" s="87">
        <f>D15-F15</f>
        <v>0</v>
      </c>
      <c r="H15" s="86"/>
      <c r="I15" s="56">
        <f>SUM(I12:I14)</f>
        <v>18100.466045272969</v>
      </c>
      <c r="J15" s="70"/>
      <c r="K15" s="55">
        <f>SUM(K12:K14)</f>
        <v>18100.466045272969</v>
      </c>
      <c r="L15" s="87">
        <f>I15-K15</f>
        <v>0</v>
      </c>
      <c r="M15" s="86"/>
      <c r="N15" s="56">
        <f>SUM(N12:N14)</f>
        <v>18100.466045272969</v>
      </c>
      <c r="O15" s="70"/>
      <c r="P15" s="55">
        <f>SUM(P12:P14)</f>
        <v>18100.466045272969</v>
      </c>
      <c r="Q15" s="87">
        <f>N15-P15</f>
        <v>0</v>
      </c>
      <c r="R15" s="86"/>
      <c r="S15" s="56">
        <f>SUM(S12:S14)</f>
        <v>18100.466045272969</v>
      </c>
      <c r="T15" s="70"/>
      <c r="U15" s="55">
        <f>SUM(U12:U14)</f>
        <v>18100.466045272969</v>
      </c>
      <c r="V15" s="87">
        <f>S15-U15</f>
        <v>0</v>
      </c>
    </row>
    <row r="16" spans="1:22" x14ac:dyDescent="0.25">
      <c r="A16" s="104">
        <f t="shared" si="0"/>
        <v>10</v>
      </c>
      <c r="B16" s="105" t="s">
        <v>88</v>
      </c>
      <c r="C16" s="88"/>
      <c r="D16" s="80"/>
      <c r="E16" s="71"/>
      <c r="F16" s="57"/>
      <c r="G16" s="89">
        <f>G15/D15</f>
        <v>0</v>
      </c>
      <c r="H16" s="88"/>
      <c r="I16" s="80"/>
      <c r="J16" s="71"/>
      <c r="K16" s="57"/>
      <c r="L16" s="89">
        <f>L15/I15</f>
        <v>0</v>
      </c>
      <c r="M16" s="88"/>
      <c r="N16" s="80"/>
      <c r="O16" s="71"/>
      <c r="P16" s="57"/>
      <c r="Q16" s="89">
        <f>Q15/N15</f>
        <v>0</v>
      </c>
      <c r="R16" s="88"/>
      <c r="S16" s="80"/>
      <c r="T16" s="71"/>
      <c r="U16" s="57"/>
      <c r="V16" s="89">
        <f>V15/S15</f>
        <v>0</v>
      </c>
    </row>
    <row r="17" spans="1:22" x14ac:dyDescent="0.25">
      <c r="A17" s="106">
        <f t="shared" si="0"/>
        <v>11</v>
      </c>
      <c r="B17" s="91" t="s">
        <v>25</v>
      </c>
      <c r="C17" s="90"/>
      <c r="D17" s="81"/>
      <c r="E17" s="72"/>
      <c r="F17" s="54"/>
      <c r="G17" s="91"/>
      <c r="H17" s="90"/>
      <c r="I17" s="81"/>
      <c r="J17" s="72"/>
      <c r="K17" s="54"/>
      <c r="L17" s="91"/>
      <c r="M17" s="90"/>
      <c r="N17" s="81"/>
      <c r="O17" s="72"/>
      <c r="P17" s="54"/>
      <c r="Q17" s="91"/>
      <c r="R17" s="90"/>
      <c r="S17" s="81"/>
      <c r="T17" s="72"/>
      <c r="U17" s="54"/>
      <c r="V17" s="91"/>
    </row>
    <row r="18" spans="1:22" x14ac:dyDescent="0.25">
      <c r="A18" s="99">
        <f t="shared" si="0"/>
        <v>12</v>
      </c>
      <c r="B18" s="48" t="s">
        <v>5</v>
      </c>
      <c r="C18" s="35">
        <f>Rates!$D$3</f>
        <v>97.27</v>
      </c>
      <c r="D18" s="32">
        <f>C18</f>
        <v>97.27</v>
      </c>
      <c r="E18" s="73">
        <f>Rates!$L$3</f>
        <v>98.97</v>
      </c>
      <c r="F18" s="2">
        <f>E18</f>
        <v>98.97</v>
      </c>
      <c r="G18" s="48"/>
      <c r="H18" s="35">
        <f>Rates!$D$3</f>
        <v>97.27</v>
      </c>
      <c r="I18" s="32">
        <f>H18</f>
        <v>97.27</v>
      </c>
      <c r="J18" s="73">
        <f>Rates!$L$3</f>
        <v>98.97</v>
      </c>
      <c r="K18" s="2">
        <f>J18</f>
        <v>98.97</v>
      </c>
      <c r="L18" s="48"/>
      <c r="M18" s="35">
        <f>Rates!$D$3</f>
        <v>97.27</v>
      </c>
      <c r="N18" s="32">
        <f>M18</f>
        <v>97.27</v>
      </c>
      <c r="O18" s="73">
        <f>Rates!$L$3</f>
        <v>98.97</v>
      </c>
      <c r="P18" s="2">
        <f>O18</f>
        <v>98.97</v>
      </c>
      <c r="Q18" s="48"/>
      <c r="R18" s="35">
        <f>Rates!$D$3</f>
        <v>97.27</v>
      </c>
      <c r="S18" s="32">
        <f>R18</f>
        <v>97.27</v>
      </c>
      <c r="T18" s="73">
        <f>Rates!$L$3</f>
        <v>98.97</v>
      </c>
      <c r="U18" s="2">
        <f>T18</f>
        <v>98.97</v>
      </c>
      <c r="V18" s="48"/>
    </row>
    <row r="19" spans="1:22" x14ac:dyDescent="0.25">
      <c r="A19" s="99">
        <f t="shared" si="0"/>
        <v>13</v>
      </c>
      <c r="B19" s="48" t="s">
        <v>140</v>
      </c>
      <c r="C19" s="35">
        <f>Rates!$D$4</f>
        <v>13.35</v>
      </c>
      <c r="D19" s="32">
        <f t="shared" ref="D19:D20" si="1">C19</f>
        <v>13.35</v>
      </c>
      <c r="E19" s="73">
        <f>Rates!$L$4</f>
        <v>0</v>
      </c>
      <c r="F19" s="2">
        <f t="shared" ref="F19:F20" si="2">E19</f>
        <v>0</v>
      </c>
      <c r="G19" s="48"/>
      <c r="H19" s="35">
        <f>Rates!$D$4</f>
        <v>13.35</v>
      </c>
      <c r="I19" s="32">
        <f t="shared" ref="I19:I20" si="3">H19</f>
        <v>13.35</v>
      </c>
      <c r="J19" s="73">
        <f>Rates!$L$4</f>
        <v>0</v>
      </c>
      <c r="K19" s="2">
        <f t="shared" ref="K19:K20" si="4">J19</f>
        <v>0</v>
      </c>
      <c r="L19" s="48"/>
      <c r="M19" s="35">
        <f>Rates!$D$4</f>
        <v>13.35</v>
      </c>
      <c r="N19" s="32">
        <f t="shared" ref="N19:N20" si="5">M19</f>
        <v>13.35</v>
      </c>
      <c r="O19" s="73">
        <f>Rates!$L$4</f>
        <v>0</v>
      </c>
      <c r="P19" s="2">
        <f t="shared" ref="P19:P20" si="6">O19</f>
        <v>0</v>
      </c>
      <c r="Q19" s="48"/>
      <c r="R19" s="35">
        <f>Rates!$D$4</f>
        <v>13.35</v>
      </c>
      <c r="S19" s="32">
        <f t="shared" ref="S19:S20" si="7">R19</f>
        <v>13.35</v>
      </c>
      <c r="T19" s="73">
        <f>Rates!$L$4</f>
        <v>0</v>
      </c>
      <c r="U19" s="2">
        <f t="shared" ref="U19:U20" si="8">T19</f>
        <v>0</v>
      </c>
      <c r="V19" s="48"/>
    </row>
    <row r="20" spans="1:22" x14ac:dyDescent="0.25">
      <c r="A20" s="99">
        <f t="shared" si="0"/>
        <v>14</v>
      </c>
      <c r="B20" s="48" t="s">
        <v>73</v>
      </c>
      <c r="C20" s="35">
        <f>Rates!$D$5</f>
        <v>0</v>
      </c>
      <c r="D20" s="32">
        <f t="shared" si="1"/>
        <v>0</v>
      </c>
      <c r="E20" s="73">
        <f>Rates!$L$5</f>
        <v>0</v>
      </c>
      <c r="F20" s="2">
        <f t="shared" si="2"/>
        <v>0</v>
      </c>
      <c r="G20" s="48"/>
      <c r="H20" s="35">
        <f>Rates!$D$5</f>
        <v>0</v>
      </c>
      <c r="I20" s="32">
        <f t="shared" si="3"/>
        <v>0</v>
      </c>
      <c r="J20" s="73">
        <f>Rates!$L$5</f>
        <v>0</v>
      </c>
      <c r="K20" s="2">
        <f t="shared" si="4"/>
        <v>0</v>
      </c>
      <c r="L20" s="48"/>
      <c r="M20" s="35">
        <f>Rates!$D$5</f>
        <v>0</v>
      </c>
      <c r="N20" s="32">
        <f t="shared" si="5"/>
        <v>0</v>
      </c>
      <c r="O20" s="73">
        <f>Rates!$L$5</f>
        <v>0</v>
      </c>
      <c r="P20" s="2">
        <f t="shared" si="6"/>
        <v>0</v>
      </c>
      <c r="Q20" s="48"/>
      <c r="R20" s="35">
        <f>Rates!$D$5</f>
        <v>0</v>
      </c>
      <c r="S20" s="32">
        <f t="shared" si="7"/>
        <v>0</v>
      </c>
      <c r="T20" s="73">
        <f>Rates!$L$5</f>
        <v>0</v>
      </c>
      <c r="U20" s="2">
        <f t="shared" si="8"/>
        <v>0</v>
      </c>
      <c r="V20" s="48"/>
    </row>
    <row r="21" spans="1:22" x14ac:dyDescent="0.25">
      <c r="A21" s="99">
        <f t="shared" si="0"/>
        <v>15</v>
      </c>
      <c r="B21" s="48" t="s">
        <v>4</v>
      </c>
      <c r="C21" s="37">
        <f>D15/D7</f>
        <v>0.11138748335552597</v>
      </c>
      <c r="D21" s="32">
        <f>(D10-D7)*C21</f>
        <v>781.940133155789</v>
      </c>
      <c r="E21" s="74">
        <f>F15/F7</f>
        <v>0.11138748335552597</v>
      </c>
      <c r="F21" s="2">
        <f>(F10-F7)*E21</f>
        <v>781.940133155789</v>
      </c>
      <c r="G21" s="48"/>
      <c r="H21" s="37">
        <f>I15/I7</f>
        <v>0.11138748335552597</v>
      </c>
      <c r="I21" s="32">
        <f>(I10-I7)*H21</f>
        <v>781.940133155789</v>
      </c>
      <c r="J21" s="74">
        <f>K15/K7</f>
        <v>0.11138748335552597</v>
      </c>
      <c r="K21" s="2">
        <f>(K10-K7)*J21</f>
        <v>781.940133155789</v>
      </c>
      <c r="L21" s="48"/>
      <c r="M21" s="37">
        <f>N15/N7</f>
        <v>0.11138748335552597</v>
      </c>
      <c r="N21" s="32">
        <f>(N10-N7)*M21</f>
        <v>781.940133155789</v>
      </c>
      <c r="O21" s="74">
        <f>P15/P7</f>
        <v>0.11138748335552597</v>
      </c>
      <c r="P21" s="2">
        <f>(P10-P7)*O21</f>
        <v>781.940133155789</v>
      </c>
      <c r="Q21" s="48"/>
      <c r="R21" s="37">
        <f>S15/S7</f>
        <v>0.11138748335552597</v>
      </c>
      <c r="S21" s="32">
        <f>(S10-S7)*R21</f>
        <v>781.940133155789</v>
      </c>
      <c r="T21" s="74">
        <f>U15/U7</f>
        <v>0.11138748335552597</v>
      </c>
      <c r="U21" s="2">
        <f>(U10-U7)*T21</f>
        <v>781.940133155789</v>
      </c>
      <c r="V21" s="48"/>
    </row>
    <row r="22" spans="1:22" x14ac:dyDescent="0.25">
      <c r="A22" s="99">
        <f t="shared" si="0"/>
        <v>16</v>
      </c>
      <c r="B22" s="48" t="s">
        <v>68</v>
      </c>
      <c r="C22" s="37">
        <f>Rates!$D$7</f>
        <v>3.2218</v>
      </c>
      <c r="D22" s="32">
        <f>C22*D8</f>
        <v>1610.9</v>
      </c>
      <c r="E22" s="74">
        <f>Rates!$L$7</f>
        <v>3.2782</v>
      </c>
      <c r="F22" s="2">
        <f>E22*F8</f>
        <v>1639.1</v>
      </c>
      <c r="G22" s="48"/>
      <c r="H22" s="37">
        <f>Rates!$D$7</f>
        <v>3.2218</v>
      </c>
      <c r="I22" s="32">
        <f>H22*I8</f>
        <v>1610.9</v>
      </c>
      <c r="J22" s="74">
        <f>Rates!$L$7</f>
        <v>3.2782</v>
      </c>
      <c r="K22" s="2">
        <f>J22*K8</f>
        <v>1639.1</v>
      </c>
      <c r="L22" s="48"/>
      <c r="M22" s="37">
        <f>Rates!$D$7</f>
        <v>3.2218</v>
      </c>
      <c r="N22" s="32">
        <f>M22*N8</f>
        <v>1610.9</v>
      </c>
      <c r="O22" s="74">
        <f>Rates!$L$7</f>
        <v>3.2782</v>
      </c>
      <c r="P22" s="2">
        <f>O22*P8</f>
        <v>1639.1</v>
      </c>
      <c r="Q22" s="48"/>
      <c r="R22" s="37">
        <f>Rates!$D$7</f>
        <v>3.2218</v>
      </c>
      <c r="S22" s="32">
        <f>R22*S8</f>
        <v>1610.9</v>
      </c>
      <c r="T22" s="74">
        <f>Rates!$L$7</f>
        <v>3.2782</v>
      </c>
      <c r="U22" s="2">
        <f>T22*U8</f>
        <v>1639.1</v>
      </c>
      <c r="V22" s="48"/>
    </row>
    <row r="23" spans="1:22" x14ac:dyDescent="0.25">
      <c r="A23" s="99">
        <f t="shared" si="0"/>
        <v>17</v>
      </c>
      <c r="B23" s="48" t="s">
        <v>7</v>
      </c>
      <c r="C23" s="37">
        <f>Rates!$D$8</f>
        <v>0.62009999999999998</v>
      </c>
      <c r="D23" s="32">
        <f>C23*D8</f>
        <v>310.05</v>
      </c>
      <c r="E23" s="74">
        <f>Rates!$L$8</f>
        <v>0.62009999999999998</v>
      </c>
      <c r="F23" s="2">
        <f>E23*F8</f>
        <v>310.05</v>
      </c>
      <c r="G23" s="48"/>
      <c r="H23" s="37">
        <f>Rates!$D$8</f>
        <v>0.62009999999999998</v>
      </c>
      <c r="I23" s="32">
        <f>H23*I8</f>
        <v>310.05</v>
      </c>
      <c r="J23" s="74">
        <f>Rates!$L$8</f>
        <v>0.62009999999999998</v>
      </c>
      <c r="K23" s="2">
        <f>J23*K8</f>
        <v>310.05</v>
      </c>
      <c r="L23" s="48"/>
      <c r="M23" s="37">
        <f>Rates!$D$8</f>
        <v>0.62009999999999998</v>
      </c>
      <c r="N23" s="32">
        <f>M23*N8</f>
        <v>310.05</v>
      </c>
      <c r="O23" s="74">
        <f>Rates!$L$8</f>
        <v>0.62009999999999998</v>
      </c>
      <c r="P23" s="2">
        <f>O23*P8</f>
        <v>310.05</v>
      </c>
      <c r="Q23" s="48"/>
      <c r="R23" s="37">
        <f>Rates!$D$8</f>
        <v>0.62009999999999998</v>
      </c>
      <c r="S23" s="32">
        <f>R23*S8</f>
        <v>310.05</v>
      </c>
      <c r="T23" s="74">
        <f>Rates!$L$8</f>
        <v>0.62009999999999998</v>
      </c>
      <c r="U23" s="2">
        <f>T23*U8</f>
        <v>310.05</v>
      </c>
      <c r="V23" s="48"/>
    </row>
    <row r="24" spans="1:22" x14ac:dyDescent="0.25">
      <c r="A24" s="99">
        <f t="shared" si="0"/>
        <v>18</v>
      </c>
      <c r="B24" s="48" t="s">
        <v>8</v>
      </c>
      <c r="C24" s="37">
        <f>Rates!$D$9</f>
        <v>5.6300000000000003E-2</v>
      </c>
      <c r="D24" s="32">
        <f>C24*D8</f>
        <v>28.150000000000002</v>
      </c>
      <c r="E24" s="74">
        <f>Rates!$L$9</f>
        <v>8.0399999999999999E-2</v>
      </c>
      <c r="F24" s="2">
        <f>E24*F8</f>
        <v>40.200000000000003</v>
      </c>
      <c r="G24" s="48"/>
      <c r="H24" s="37">
        <f>Rates!$D$9</f>
        <v>5.6300000000000003E-2</v>
      </c>
      <c r="I24" s="32">
        <f>H24*I8</f>
        <v>28.150000000000002</v>
      </c>
      <c r="J24" s="74">
        <f>Rates!$L$9</f>
        <v>8.0399999999999999E-2</v>
      </c>
      <c r="K24" s="2">
        <f>J24*K8</f>
        <v>40.200000000000003</v>
      </c>
      <c r="L24" s="48"/>
      <c r="M24" s="37">
        <f>Rates!$D$9</f>
        <v>5.6300000000000003E-2</v>
      </c>
      <c r="N24" s="32">
        <f>M24*N8</f>
        <v>28.150000000000002</v>
      </c>
      <c r="O24" s="74">
        <f>Rates!$L$9</f>
        <v>8.0399999999999999E-2</v>
      </c>
      <c r="P24" s="2">
        <f>O24*P8</f>
        <v>40.200000000000003</v>
      </c>
      <c r="Q24" s="48"/>
      <c r="R24" s="37">
        <f>Rates!$D$9</f>
        <v>5.6300000000000003E-2</v>
      </c>
      <c r="S24" s="32">
        <f>R24*S8</f>
        <v>28.150000000000002</v>
      </c>
      <c r="T24" s="74">
        <f>Rates!$L$9</f>
        <v>8.0399999999999999E-2</v>
      </c>
      <c r="U24" s="2">
        <f>T24*U8</f>
        <v>40.200000000000003</v>
      </c>
      <c r="V24" s="48"/>
    </row>
    <row r="25" spans="1:22" x14ac:dyDescent="0.25">
      <c r="A25" s="99">
        <f t="shared" si="0"/>
        <v>19</v>
      </c>
      <c r="B25" s="48" t="s">
        <v>76</v>
      </c>
      <c r="C25" s="37">
        <v>0</v>
      </c>
      <c r="D25" s="32">
        <f>C25*D8</f>
        <v>0</v>
      </c>
      <c r="E25" s="74">
        <v>0</v>
      </c>
      <c r="F25" s="2">
        <f>E25*F8</f>
        <v>0</v>
      </c>
      <c r="G25" s="48"/>
      <c r="H25" s="37">
        <v>0</v>
      </c>
      <c r="I25" s="32">
        <f>H25*I8</f>
        <v>0</v>
      </c>
      <c r="J25" s="74">
        <v>0</v>
      </c>
      <c r="K25" s="2">
        <f>J25*K8</f>
        <v>0</v>
      </c>
      <c r="L25" s="48"/>
      <c r="M25" s="37">
        <v>0</v>
      </c>
      <c r="N25" s="32">
        <f>M25*N8</f>
        <v>0</v>
      </c>
      <c r="O25" s="74">
        <v>0</v>
      </c>
      <c r="P25" s="2">
        <f>O25*P8</f>
        <v>0</v>
      </c>
      <c r="Q25" s="48"/>
      <c r="R25" s="37">
        <f>Rates!$D$23</f>
        <v>0.87029999999999996</v>
      </c>
      <c r="S25" s="32">
        <f>R25*S8</f>
        <v>435.15</v>
      </c>
      <c r="T25" s="74">
        <v>0</v>
      </c>
      <c r="U25" s="2">
        <f>T25*U8</f>
        <v>0</v>
      </c>
      <c r="V25" s="48"/>
    </row>
    <row r="26" spans="1:22" x14ac:dyDescent="0.25">
      <c r="A26" s="99">
        <f t="shared" si="0"/>
        <v>20</v>
      </c>
      <c r="B26" s="48" t="s">
        <v>83</v>
      </c>
      <c r="C26" s="37">
        <v>0</v>
      </c>
      <c r="D26" s="32">
        <f>C26*D8</f>
        <v>0</v>
      </c>
      <c r="E26" s="74">
        <v>0</v>
      </c>
      <c r="F26" s="2">
        <f>E26*F8</f>
        <v>0</v>
      </c>
      <c r="G26" s="48"/>
      <c r="H26" s="37">
        <v>0</v>
      </c>
      <c r="I26" s="32">
        <f>H26*I8</f>
        <v>0</v>
      </c>
      <c r="J26" s="74">
        <v>0</v>
      </c>
      <c r="K26" s="2">
        <f>J26*K8</f>
        <v>0</v>
      </c>
      <c r="L26" s="48"/>
      <c r="M26" s="37">
        <v>0</v>
      </c>
      <c r="N26" s="32">
        <f>M26*N8</f>
        <v>0</v>
      </c>
      <c r="O26" s="74">
        <v>0</v>
      </c>
      <c r="P26" s="2">
        <f>O26*P8</f>
        <v>0</v>
      </c>
      <c r="Q26" s="48"/>
      <c r="R26" s="37">
        <f>Rates!$D$24</f>
        <v>1.679</v>
      </c>
      <c r="S26" s="32">
        <f>R26*S8</f>
        <v>839.5</v>
      </c>
      <c r="T26" s="74">
        <v>0</v>
      </c>
      <c r="U26" s="2">
        <f>T26*U8</f>
        <v>0</v>
      </c>
      <c r="V26" s="48"/>
    </row>
    <row r="27" spans="1:22" x14ac:dyDescent="0.25">
      <c r="A27" s="99">
        <f t="shared" si="0"/>
        <v>21</v>
      </c>
      <c r="B27" s="48" t="s">
        <v>77</v>
      </c>
      <c r="C27" s="37">
        <f>Rates!$D$10</f>
        <v>0.57909999999999995</v>
      </c>
      <c r="D27" s="32">
        <f>C27*D8</f>
        <v>289.54999999999995</v>
      </c>
      <c r="E27" s="74">
        <f>Rates!$L$10</f>
        <v>0</v>
      </c>
      <c r="F27" s="2">
        <f>E27*F8</f>
        <v>0</v>
      </c>
      <c r="G27" s="48"/>
      <c r="H27" s="37">
        <f>Rates!$D$10</f>
        <v>0.57909999999999995</v>
      </c>
      <c r="I27" s="32">
        <f>H27*I8</f>
        <v>289.54999999999995</v>
      </c>
      <c r="J27" s="74">
        <f>Rates!$L$10</f>
        <v>0</v>
      </c>
      <c r="K27" s="2">
        <f>J27*K8</f>
        <v>0</v>
      </c>
      <c r="L27" s="48"/>
      <c r="M27" s="37">
        <f>Rates!$D$10</f>
        <v>0.57909999999999995</v>
      </c>
      <c r="N27" s="32">
        <f>M27*N8</f>
        <v>289.54999999999995</v>
      </c>
      <c r="O27" s="74">
        <f>Rates!$L$10</f>
        <v>0</v>
      </c>
      <c r="P27" s="2">
        <f>O27*P8</f>
        <v>0</v>
      </c>
      <c r="Q27" s="48"/>
      <c r="R27" s="37">
        <f>Rates!$D$10</f>
        <v>0.57909999999999995</v>
      </c>
      <c r="S27" s="32">
        <f>R27*S8</f>
        <v>289.54999999999995</v>
      </c>
      <c r="T27" s="74">
        <f>Rates!$L$10</f>
        <v>0</v>
      </c>
      <c r="U27" s="2">
        <f>T27*U8</f>
        <v>0</v>
      </c>
      <c r="V27" s="48"/>
    </row>
    <row r="28" spans="1:22" x14ac:dyDescent="0.25">
      <c r="A28" s="99">
        <f t="shared" si="0"/>
        <v>22</v>
      </c>
      <c r="B28" s="48" t="s">
        <v>158</v>
      </c>
      <c r="C28" s="37">
        <f>Rates!$D$11</f>
        <v>0</v>
      </c>
      <c r="D28" s="32">
        <f>C28*D8</f>
        <v>0</v>
      </c>
      <c r="E28" s="74">
        <f>Rates!$L$11</f>
        <v>0.36499999999999999</v>
      </c>
      <c r="F28" s="2">
        <f>E28*F8</f>
        <v>182.5</v>
      </c>
      <c r="G28" s="48"/>
      <c r="H28" s="37">
        <f>Rates!$D$11</f>
        <v>0</v>
      </c>
      <c r="I28" s="32">
        <f>H28*I8</f>
        <v>0</v>
      </c>
      <c r="J28" s="74">
        <f>Rates!$L$11</f>
        <v>0.36499999999999999</v>
      </c>
      <c r="K28" s="2">
        <f>J28*K8</f>
        <v>182.5</v>
      </c>
      <c r="L28" s="48"/>
      <c r="M28" s="37">
        <f>Rates!$D$11</f>
        <v>0</v>
      </c>
      <c r="N28" s="32">
        <f>M28*N8</f>
        <v>0</v>
      </c>
      <c r="O28" s="74">
        <f>Rates!$L$11</f>
        <v>0.36499999999999999</v>
      </c>
      <c r="P28" s="2">
        <f>O28*P8</f>
        <v>182.5</v>
      </c>
      <c r="Q28" s="48"/>
      <c r="R28" s="37">
        <f>Rates!$D$11</f>
        <v>0</v>
      </c>
      <c r="S28" s="32">
        <f>R28*S8</f>
        <v>0</v>
      </c>
      <c r="T28" s="74">
        <f>Rates!$L$11</f>
        <v>0.36499999999999999</v>
      </c>
      <c r="U28" s="2">
        <f>T28*U8</f>
        <v>182.5</v>
      </c>
      <c r="V28" s="48"/>
    </row>
    <row r="29" spans="1:22" x14ac:dyDescent="0.25">
      <c r="A29" s="99">
        <f t="shared" si="0"/>
        <v>23</v>
      </c>
      <c r="B29" s="48" t="s">
        <v>174</v>
      </c>
      <c r="C29" s="37">
        <f>Rates!$D$12</f>
        <v>0</v>
      </c>
      <c r="D29" s="32">
        <f>C29*D8</f>
        <v>0</v>
      </c>
      <c r="E29" s="74">
        <f>Rates!$L$12</f>
        <v>0.1166</v>
      </c>
      <c r="F29" s="2">
        <f>E29*F8</f>
        <v>58.3</v>
      </c>
      <c r="G29" s="48"/>
      <c r="H29" s="37">
        <f>Rates!$D$12</f>
        <v>0</v>
      </c>
      <c r="I29" s="32">
        <f>H29*I8</f>
        <v>0</v>
      </c>
      <c r="J29" s="74">
        <f>Rates!$L$12</f>
        <v>0.1166</v>
      </c>
      <c r="K29" s="2">
        <f>J29*K8</f>
        <v>58.3</v>
      </c>
      <c r="L29" s="48"/>
      <c r="M29" s="37">
        <f>Rates!$D$12</f>
        <v>0</v>
      </c>
      <c r="N29" s="32">
        <f>M29*N8</f>
        <v>0</v>
      </c>
      <c r="O29" s="74">
        <f>Rates!$L$12</f>
        <v>0.1166</v>
      </c>
      <c r="P29" s="2">
        <f>O29*P8</f>
        <v>58.3</v>
      </c>
      <c r="Q29" s="48"/>
      <c r="R29" s="37">
        <f>Rates!$D$12</f>
        <v>0</v>
      </c>
      <c r="S29" s="32">
        <f>R29*S8</f>
        <v>0</v>
      </c>
      <c r="T29" s="74">
        <f>Rates!$L$12</f>
        <v>0.1166</v>
      </c>
      <c r="U29" s="2">
        <f>T29*U8</f>
        <v>58.3</v>
      </c>
      <c r="V29" s="48"/>
    </row>
    <row r="30" spans="1:22" x14ac:dyDescent="0.25">
      <c r="A30" s="99">
        <f t="shared" si="0"/>
        <v>24</v>
      </c>
      <c r="B30" s="48" t="s">
        <v>72</v>
      </c>
      <c r="C30" s="37">
        <f>Rates!$D$13</f>
        <v>0.1454</v>
      </c>
      <c r="D30" s="32">
        <f>C30*D8</f>
        <v>72.7</v>
      </c>
      <c r="E30" s="74">
        <f>Rates!$L$13</f>
        <v>0</v>
      </c>
      <c r="F30" s="2">
        <f>E30*F8</f>
        <v>0</v>
      </c>
      <c r="G30" s="48"/>
      <c r="H30" s="37">
        <f>Rates!$D$13</f>
        <v>0.1454</v>
      </c>
      <c r="I30" s="32">
        <f>H30*I8</f>
        <v>72.7</v>
      </c>
      <c r="J30" s="74">
        <f>Rates!$L$13</f>
        <v>0</v>
      </c>
      <c r="K30" s="2">
        <f>J30*K8</f>
        <v>0</v>
      </c>
      <c r="L30" s="48"/>
      <c r="M30" s="37">
        <f>Rates!$D$13</f>
        <v>0.1454</v>
      </c>
      <c r="N30" s="32">
        <f>M30*N8</f>
        <v>72.7</v>
      </c>
      <c r="O30" s="74">
        <f>Rates!$L$13</f>
        <v>0</v>
      </c>
      <c r="P30" s="2">
        <f>O30*P8</f>
        <v>0</v>
      </c>
      <c r="Q30" s="48"/>
      <c r="R30" s="37">
        <f>Rates!$D$13</f>
        <v>0.1454</v>
      </c>
      <c r="S30" s="32">
        <f>R30*S8</f>
        <v>72.7</v>
      </c>
      <c r="T30" s="74">
        <f>Rates!$L$13</f>
        <v>0</v>
      </c>
      <c r="U30" s="2">
        <f>T30*U8</f>
        <v>0</v>
      </c>
      <c r="V30" s="48"/>
    </row>
    <row r="31" spans="1:22" x14ac:dyDescent="0.25">
      <c r="A31" s="99">
        <f t="shared" si="0"/>
        <v>25</v>
      </c>
      <c r="B31" s="48" t="s">
        <v>79</v>
      </c>
      <c r="C31" s="37">
        <f>Rates!$D$14</f>
        <v>-0.81850000000000001</v>
      </c>
      <c r="D31" s="32">
        <f>C31*D8</f>
        <v>-409.25</v>
      </c>
      <c r="E31" s="74">
        <f>Rates!$L$14</f>
        <v>-0.81850000000000001</v>
      </c>
      <c r="F31" s="2">
        <f>E31*F8</f>
        <v>-409.25</v>
      </c>
      <c r="G31" s="48"/>
      <c r="H31" s="37">
        <f>Rates!$D$14</f>
        <v>-0.81850000000000001</v>
      </c>
      <c r="I31" s="32">
        <f>H31*I8</f>
        <v>-409.25</v>
      </c>
      <c r="J31" s="74">
        <f>Rates!$L$14</f>
        <v>-0.81850000000000001</v>
      </c>
      <c r="K31" s="2">
        <f>J31*K8</f>
        <v>-409.25</v>
      </c>
      <c r="L31" s="48"/>
      <c r="M31" s="37">
        <f>Rates!$D$14</f>
        <v>-0.81850000000000001</v>
      </c>
      <c r="N31" s="32">
        <f>M31*N8</f>
        <v>-409.25</v>
      </c>
      <c r="O31" s="74">
        <f>Rates!$L$14</f>
        <v>-0.81850000000000001</v>
      </c>
      <c r="P31" s="2">
        <f>O31*P8</f>
        <v>-409.25</v>
      </c>
      <c r="Q31" s="48"/>
      <c r="R31" s="37">
        <f>Rates!$D$14</f>
        <v>-0.81850000000000001</v>
      </c>
      <c r="S31" s="32">
        <f>R31*S8</f>
        <v>-409.25</v>
      </c>
      <c r="T31" s="74">
        <f>Rates!$L$14</f>
        <v>-0.81850000000000001</v>
      </c>
      <c r="U31" s="2">
        <f>T31*U8</f>
        <v>-409.25</v>
      </c>
      <c r="V31" s="48"/>
    </row>
    <row r="32" spans="1:22" x14ac:dyDescent="0.25">
      <c r="A32" s="102">
        <f t="shared" si="0"/>
        <v>26</v>
      </c>
      <c r="B32" s="103" t="s">
        <v>23</v>
      </c>
      <c r="C32" s="86"/>
      <c r="D32" s="56">
        <f>SUM(D18:D31)</f>
        <v>2794.6601331557895</v>
      </c>
      <c r="E32" s="70"/>
      <c r="F32" s="55">
        <f>SUM(F18:F31)</f>
        <v>2701.8101331557891</v>
      </c>
      <c r="G32" s="87">
        <f>F32-D32</f>
        <v>-92.850000000000364</v>
      </c>
      <c r="H32" s="86"/>
      <c r="I32" s="56">
        <f>SUM(I18:I31)</f>
        <v>2794.6601331557895</v>
      </c>
      <c r="J32" s="70"/>
      <c r="K32" s="55">
        <f>SUM(K18:K31)</f>
        <v>2701.8101331557891</v>
      </c>
      <c r="L32" s="87">
        <f>K32-I32</f>
        <v>-92.850000000000364</v>
      </c>
      <c r="M32" s="86"/>
      <c r="N32" s="56">
        <f>SUM(N18:N31)</f>
        <v>2794.6601331557895</v>
      </c>
      <c r="O32" s="70"/>
      <c r="P32" s="55">
        <f>SUM(P18:P31)</f>
        <v>2701.8101331557891</v>
      </c>
      <c r="Q32" s="87">
        <f>P32-N32</f>
        <v>-92.850000000000364</v>
      </c>
      <c r="R32" s="86"/>
      <c r="S32" s="56">
        <f>SUM(S18:S31)</f>
        <v>4069.31013315579</v>
      </c>
      <c r="T32" s="70"/>
      <c r="U32" s="55">
        <f>SUM(U18:U31)</f>
        <v>2701.8101331557891</v>
      </c>
      <c r="V32" s="87">
        <f>U32-S32</f>
        <v>-1367.5000000000009</v>
      </c>
    </row>
    <row r="33" spans="1:22" x14ac:dyDescent="0.25">
      <c r="A33" s="104">
        <f t="shared" si="0"/>
        <v>27</v>
      </c>
      <c r="B33" s="105" t="s">
        <v>88</v>
      </c>
      <c r="C33" s="88"/>
      <c r="D33" s="80"/>
      <c r="E33" s="71"/>
      <c r="F33" s="57"/>
      <c r="G33" s="89">
        <f>G32/D32</f>
        <v>-3.3224075764501704E-2</v>
      </c>
      <c r="H33" s="88"/>
      <c r="I33" s="80"/>
      <c r="J33" s="71"/>
      <c r="K33" s="57"/>
      <c r="L33" s="89">
        <f>L32/I32</f>
        <v>-3.3224075764501704E-2</v>
      </c>
      <c r="M33" s="88"/>
      <c r="N33" s="80"/>
      <c r="O33" s="71"/>
      <c r="P33" s="57"/>
      <c r="Q33" s="89">
        <f>Q32/N32</f>
        <v>-3.3224075764501704E-2</v>
      </c>
      <c r="R33" s="88"/>
      <c r="S33" s="80"/>
      <c r="T33" s="71"/>
      <c r="U33" s="57"/>
      <c r="V33" s="89">
        <f>V32/S32</f>
        <v>-0.33605204696932039</v>
      </c>
    </row>
    <row r="34" spans="1:22" x14ac:dyDescent="0.25">
      <c r="A34" s="106">
        <f t="shared" si="0"/>
        <v>28</v>
      </c>
      <c r="B34" s="91" t="s">
        <v>26</v>
      </c>
      <c r="C34" s="90"/>
      <c r="D34" s="81"/>
      <c r="E34" s="72"/>
      <c r="F34" s="54"/>
      <c r="G34" s="91"/>
      <c r="H34" s="90"/>
      <c r="I34" s="81"/>
      <c r="J34" s="72"/>
      <c r="K34" s="54"/>
      <c r="L34" s="91"/>
      <c r="M34" s="90"/>
      <c r="N34" s="81"/>
      <c r="O34" s="72"/>
      <c r="P34" s="54"/>
      <c r="Q34" s="91"/>
      <c r="R34" s="90"/>
      <c r="S34" s="81"/>
      <c r="T34" s="72"/>
      <c r="U34" s="54"/>
      <c r="V34" s="91"/>
    </row>
    <row r="35" spans="1:22" x14ac:dyDescent="0.25">
      <c r="A35" s="99">
        <f t="shared" si="0"/>
        <v>29</v>
      </c>
      <c r="B35" s="48" t="s">
        <v>58</v>
      </c>
      <c r="C35" s="37">
        <f>Rates!$D$17</f>
        <v>2.6640000000000001</v>
      </c>
      <c r="D35" s="32">
        <f>C35*D8</f>
        <v>1332</v>
      </c>
      <c r="E35" s="74">
        <f>Rates!$L$17</f>
        <v>2.6311</v>
      </c>
      <c r="F35" s="2">
        <f>E35*F8</f>
        <v>1315.55</v>
      </c>
      <c r="G35" s="48"/>
      <c r="H35" s="37">
        <f>Rates!$D$17</f>
        <v>2.6640000000000001</v>
      </c>
      <c r="I35" s="32">
        <f>H35*I8</f>
        <v>1332</v>
      </c>
      <c r="J35" s="74">
        <f>Rates!$L$17</f>
        <v>2.6311</v>
      </c>
      <c r="K35" s="2">
        <f>J35*K8</f>
        <v>1315.55</v>
      </c>
      <c r="L35" s="48"/>
      <c r="M35" s="37">
        <f>Rates!$D$17</f>
        <v>2.6640000000000001</v>
      </c>
      <c r="N35" s="32">
        <f>M35*N8</f>
        <v>1332</v>
      </c>
      <c r="O35" s="74">
        <f>Rates!$L$17</f>
        <v>2.6311</v>
      </c>
      <c r="P35" s="2">
        <f>O35*P8</f>
        <v>1315.55</v>
      </c>
      <c r="Q35" s="48"/>
      <c r="R35" s="37">
        <f>Rates!$D$17</f>
        <v>2.6640000000000001</v>
      </c>
      <c r="S35" s="32">
        <f>R35*S8</f>
        <v>1332</v>
      </c>
      <c r="T35" s="74">
        <f>Rates!$L$17</f>
        <v>2.6311</v>
      </c>
      <c r="U35" s="2">
        <f>T35*U8</f>
        <v>1315.55</v>
      </c>
      <c r="V35" s="48"/>
    </row>
    <row r="36" spans="1:22" x14ac:dyDescent="0.25">
      <c r="A36" s="99">
        <f t="shared" si="0"/>
        <v>30</v>
      </c>
      <c r="B36" s="48" t="s">
        <v>59</v>
      </c>
      <c r="C36" s="37">
        <f>Rates!$D$18</f>
        <v>1.9890000000000001</v>
      </c>
      <c r="D36" s="32">
        <f>C36*D8</f>
        <v>994.5</v>
      </c>
      <c r="E36" s="74">
        <f>Rates!$L$18</f>
        <v>1.9709000000000001</v>
      </c>
      <c r="F36" s="2">
        <f>E36*F8</f>
        <v>985.45</v>
      </c>
      <c r="G36" s="48"/>
      <c r="H36" s="37">
        <f>Rates!$D$18</f>
        <v>1.9890000000000001</v>
      </c>
      <c r="I36" s="32">
        <f>H36*I8</f>
        <v>994.5</v>
      </c>
      <c r="J36" s="74">
        <f>Rates!$L$18</f>
        <v>1.9709000000000001</v>
      </c>
      <c r="K36" s="2">
        <f>J36*K8</f>
        <v>985.45</v>
      </c>
      <c r="L36" s="48"/>
      <c r="M36" s="37">
        <f>Rates!$D$18</f>
        <v>1.9890000000000001</v>
      </c>
      <c r="N36" s="32">
        <f>M36*N8</f>
        <v>994.5</v>
      </c>
      <c r="O36" s="74">
        <f>Rates!$L$18</f>
        <v>1.9709000000000001</v>
      </c>
      <c r="P36" s="2">
        <f>O36*P8</f>
        <v>985.45</v>
      </c>
      <c r="Q36" s="48"/>
      <c r="R36" s="37">
        <f>Rates!$D$18</f>
        <v>1.9890000000000001</v>
      </c>
      <c r="S36" s="32">
        <f>R36*S8</f>
        <v>994.5</v>
      </c>
      <c r="T36" s="74">
        <f>Rates!$L$18</f>
        <v>1.9709000000000001</v>
      </c>
      <c r="U36" s="2">
        <f>T36*U8</f>
        <v>985.45</v>
      </c>
      <c r="V36" s="48"/>
    </row>
    <row r="37" spans="1:22" x14ac:dyDescent="0.25">
      <c r="A37" s="102">
        <f t="shared" si="0"/>
        <v>31</v>
      </c>
      <c r="B37" s="103" t="s">
        <v>23</v>
      </c>
      <c r="C37" s="86"/>
      <c r="D37" s="56">
        <f>SUM(D35:D36)</f>
        <v>2326.5</v>
      </c>
      <c r="E37" s="70"/>
      <c r="F37" s="55">
        <f>SUM(F35:F36)</f>
        <v>2301</v>
      </c>
      <c r="G37" s="87">
        <f>F37-D37</f>
        <v>-25.5</v>
      </c>
      <c r="H37" s="86"/>
      <c r="I37" s="56">
        <f>SUM(I35:I36)</f>
        <v>2326.5</v>
      </c>
      <c r="J37" s="70"/>
      <c r="K37" s="55">
        <f>SUM(K35:K36)</f>
        <v>2301</v>
      </c>
      <c r="L37" s="87">
        <f>K37-I37</f>
        <v>-25.5</v>
      </c>
      <c r="M37" s="86"/>
      <c r="N37" s="56">
        <f>SUM(N35:N36)</f>
        <v>2326.5</v>
      </c>
      <c r="O37" s="70"/>
      <c r="P37" s="55">
        <f>SUM(P35:P36)</f>
        <v>2301</v>
      </c>
      <c r="Q37" s="87">
        <f>P37-N37</f>
        <v>-25.5</v>
      </c>
      <c r="R37" s="86"/>
      <c r="S37" s="56">
        <f>SUM(S35:S36)</f>
        <v>2326.5</v>
      </c>
      <c r="T37" s="70"/>
      <c r="U37" s="55">
        <f>SUM(U35:U36)</f>
        <v>2301</v>
      </c>
      <c r="V37" s="87">
        <f>U37-S37</f>
        <v>-25.5</v>
      </c>
    </row>
    <row r="38" spans="1:22" x14ac:dyDescent="0.25">
      <c r="A38" s="104">
        <f t="shared" si="0"/>
        <v>32</v>
      </c>
      <c r="B38" s="105" t="s">
        <v>88</v>
      </c>
      <c r="C38" s="88"/>
      <c r="D38" s="80"/>
      <c r="E38" s="71"/>
      <c r="F38" s="57"/>
      <c r="G38" s="89">
        <f>G37/D37</f>
        <v>-1.096067053513862E-2</v>
      </c>
      <c r="H38" s="88"/>
      <c r="I38" s="80"/>
      <c r="J38" s="71"/>
      <c r="K38" s="57"/>
      <c r="L38" s="89">
        <f>L37/I37</f>
        <v>-1.096067053513862E-2</v>
      </c>
      <c r="M38" s="88"/>
      <c r="N38" s="80"/>
      <c r="O38" s="71"/>
      <c r="P38" s="57"/>
      <c r="Q38" s="89">
        <f>Q37/N37</f>
        <v>-1.096067053513862E-2</v>
      </c>
      <c r="R38" s="88"/>
      <c r="S38" s="80"/>
      <c r="T38" s="71"/>
      <c r="U38" s="57"/>
      <c r="V38" s="89">
        <f>V37/S37</f>
        <v>-1.096067053513862E-2</v>
      </c>
    </row>
    <row r="39" spans="1:22" x14ac:dyDescent="0.25">
      <c r="A39" s="106">
        <f t="shared" si="0"/>
        <v>33</v>
      </c>
      <c r="B39" s="91" t="s">
        <v>27</v>
      </c>
      <c r="C39" s="90"/>
      <c r="D39" s="81"/>
      <c r="E39" s="72"/>
      <c r="F39" s="54"/>
      <c r="G39" s="91"/>
      <c r="H39" s="90"/>
      <c r="I39" s="81"/>
      <c r="J39" s="72"/>
      <c r="K39" s="54"/>
      <c r="L39" s="91"/>
      <c r="M39" s="90"/>
      <c r="N39" s="81"/>
      <c r="O39" s="72"/>
      <c r="P39" s="54"/>
      <c r="Q39" s="91"/>
      <c r="R39" s="90"/>
      <c r="S39" s="81"/>
      <c r="T39" s="72"/>
      <c r="U39" s="54"/>
      <c r="V39" s="91"/>
    </row>
    <row r="40" spans="1:22" x14ac:dyDescent="0.25">
      <c r="A40" s="99">
        <f t="shared" si="0"/>
        <v>34</v>
      </c>
      <c r="B40" s="48" t="s">
        <v>179</v>
      </c>
      <c r="C40" s="37">
        <f>WMSR+OESP+RRRP</f>
        <v>6.0000000000000001E-3</v>
      </c>
      <c r="D40" s="32">
        <f>C40*D10</f>
        <v>1017.1199999999999</v>
      </c>
      <c r="E40" s="74">
        <f>WMSR+OESP+RRRP</f>
        <v>6.0000000000000001E-3</v>
      </c>
      <c r="F40" s="2">
        <f>E40*F10</f>
        <v>1017.1199999999999</v>
      </c>
      <c r="G40" s="48"/>
      <c r="H40" s="37">
        <f>WMSR+OESP+RRRP</f>
        <v>6.0000000000000001E-3</v>
      </c>
      <c r="I40" s="32">
        <f>H40*I10</f>
        <v>1017.1199999999999</v>
      </c>
      <c r="J40" s="74">
        <f>WMSR+OESP+RRRP</f>
        <v>6.0000000000000001E-3</v>
      </c>
      <c r="K40" s="2">
        <f>J40*K10</f>
        <v>1017.1199999999999</v>
      </c>
      <c r="L40" s="48"/>
      <c r="M40" s="37">
        <f>WMSR+OESP+RRRP</f>
        <v>6.0000000000000001E-3</v>
      </c>
      <c r="N40" s="32">
        <f>M40*N10</f>
        <v>1017.1199999999999</v>
      </c>
      <c r="O40" s="74">
        <f>WMSR+OESP+RRRP</f>
        <v>6.0000000000000001E-3</v>
      </c>
      <c r="P40" s="2">
        <f>O40*P10</f>
        <v>1017.1199999999999</v>
      </c>
      <c r="Q40" s="48"/>
      <c r="R40" s="37">
        <f>WMSR+OESP+RRRP</f>
        <v>6.0000000000000001E-3</v>
      </c>
      <c r="S40" s="32">
        <f>R40*S10</f>
        <v>1017.1199999999999</v>
      </c>
      <c r="T40" s="74">
        <f>WMSR+OESP+RRRP</f>
        <v>6.0000000000000001E-3</v>
      </c>
      <c r="U40" s="2">
        <f>T40*U10</f>
        <v>1017.1199999999999</v>
      </c>
      <c r="V40" s="48"/>
    </row>
    <row r="41" spans="1:22" x14ac:dyDescent="0.25">
      <c r="A41" s="99">
        <f t="shared" si="0"/>
        <v>35</v>
      </c>
      <c r="B41" s="48" t="s">
        <v>57</v>
      </c>
      <c r="C41" s="37">
        <f>SSS</f>
        <v>0.25</v>
      </c>
      <c r="D41" s="32">
        <f>C41</f>
        <v>0.25</v>
      </c>
      <c r="E41" s="74">
        <f>SSS</f>
        <v>0.25</v>
      </c>
      <c r="F41" s="2">
        <f>E41</f>
        <v>0.25</v>
      </c>
      <c r="G41" s="48"/>
      <c r="H41" s="37">
        <f>SSS</f>
        <v>0.25</v>
      </c>
      <c r="I41" s="32">
        <f>H41</f>
        <v>0.25</v>
      </c>
      <c r="J41" s="74">
        <f>SSS</f>
        <v>0.25</v>
      </c>
      <c r="K41" s="2">
        <f>J41</f>
        <v>0.25</v>
      </c>
      <c r="L41" s="48"/>
      <c r="M41" s="37">
        <f>SSS</f>
        <v>0.25</v>
      </c>
      <c r="N41" s="32">
        <f>M41</f>
        <v>0.25</v>
      </c>
      <c r="O41" s="74">
        <f>SSS</f>
        <v>0.25</v>
      </c>
      <c r="P41" s="2">
        <f>O41</f>
        <v>0.25</v>
      </c>
      <c r="Q41" s="48"/>
      <c r="R41" s="37">
        <f>SSS</f>
        <v>0.25</v>
      </c>
      <c r="S41" s="32">
        <f>R41</f>
        <v>0.25</v>
      </c>
      <c r="T41" s="74">
        <f>SSS</f>
        <v>0.25</v>
      </c>
      <c r="U41" s="2">
        <f>T41</f>
        <v>0.25</v>
      </c>
      <c r="V41" s="48"/>
    </row>
    <row r="42" spans="1:22" x14ac:dyDescent="0.25">
      <c r="A42" s="99">
        <f t="shared" si="0"/>
        <v>36</v>
      </c>
      <c r="B42" s="48" t="s">
        <v>9</v>
      </c>
      <c r="C42" s="37">
        <v>7.0000000000000001E-3</v>
      </c>
      <c r="D42" s="32">
        <f>C42*D7</f>
        <v>1137.5</v>
      </c>
      <c r="E42" s="74">
        <v>7.0000000000000001E-3</v>
      </c>
      <c r="F42" s="2">
        <f>E42*F7</f>
        <v>1137.5</v>
      </c>
      <c r="G42" s="48"/>
      <c r="H42" s="37">
        <v>7.0000000000000001E-3</v>
      </c>
      <c r="I42" s="32">
        <f>H42*I7</f>
        <v>1137.5</v>
      </c>
      <c r="J42" s="74">
        <v>7.0000000000000001E-3</v>
      </c>
      <c r="K42" s="2">
        <f>J42*K7</f>
        <v>1137.5</v>
      </c>
      <c r="L42" s="48"/>
      <c r="M42" s="37">
        <v>7.0000000000000001E-3</v>
      </c>
      <c r="N42" s="32">
        <f>M42*N7</f>
        <v>1137.5</v>
      </c>
      <c r="O42" s="74">
        <v>7.0000000000000001E-3</v>
      </c>
      <c r="P42" s="2">
        <f>O42*P7</f>
        <v>1137.5</v>
      </c>
      <c r="Q42" s="48"/>
      <c r="R42" s="37">
        <v>7.0000000000000001E-3</v>
      </c>
      <c r="S42" s="32">
        <f>R42*S7</f>
        <v>1137.5</v>
      </c>
      <c r="T42" s="74">
        <v>7.0000000000000001E-3</v>
      </c>
      <c r="U42" s="2">
        <f>T42*U7</f>
        <v>1137.5</v>
      </c>
      <c r="V42" s="48"/>
    </row>
    <row r="43" spans="1:22" x14ac:dyDescent="0.25">
      <c r="A43" s="102">
        <f t="shared" si="0"/>
        <v>37</v>
      </c>
      <c r="B43" s="103" t="s">
        <v>10</v>
      </c>
      <c r="C43" s="86"/>
      <c r="D43" s="56">
        <f>SUM(D40:D42)</f>
        <v>2154.87</v>
      </c>
      <c r="E43" s="70"/>
      <c r="F43" s="55">
        <f>SUM(F40:F42)</f>
        <v>2154.87</v>
      </c>
      <c r="G43" s="87">
        <f>F43-D43</f>
        <v>0</v>
      </c>
      <c r="H43" s="86"/>
      <c r="I43" s="56">
        <f>SUM(I40:I42)</f>
        <v>2154.87</v>
      </c>
      <c r="J43" s="70"/>
      <c r="K43" s="55">
        <f>SUM(K40:K42)</f>
        <v>2154.87</v>
      </c>
      <c r="L43" s="87">
        <f>K43-I43</f>
        <v>0</v>
      </c>
      <c r="M43" s="86"/>
      <c r="N43" s="56">
        <f>SUM(N40:N42)</f>
        <v>2154.87</v>
      </c>
      <c r="O43" s="70"/>
      <c r="P43" s="55">
        <f>SUM(P40:P42)</f>
        <v>2154.87</v>
      </c>
      <c r="Q43" s="87">
        <f>P43-N43</f>
        <v>0</v>
      </c>
      <c r="R43" s="86"/>
      <c r="S43" s="56">
        <f>SUM(S40:S42)</f>
        <v>2154.87</v>
      </c>
      <c r="T43" s="70"/>
      <c r="U43" s="55">
        <f>SUM(U40:U42)</f>
        <v>2154.87</v>
      </c>
      <c r="V43" s="87">
        <f>U43-S43</f>
        <v>0</v>
      </c>
    </row>
    <row r="44" spans="1:22" x14ac:dyDescent="0.25">
      <c r="A44" s="104">
        <f t="shared" si="0"/>
        <v>38</v>
      </c>
      <c r="B44" s="105" t="s">
        <v>88</v>
      </c>
      <c r="C44" s="88"/>
      <c r="D44" s="80"/>
      <c r="E44" s="71"/>
      <c r="F44" s="57"/>
      <c r="G44" s="89">
        <f>G43/D43</f>
        <v>0</v>
      </c>
      <c r="H44" s="88"/>
      <c r="I44" s="80"/>
      <c r="J44" s="71"/>
      <c r="K44" s="57"/>
      <c r="L44" s="89">
        <f>L43/I43</f>
        <v>0</v>
      </c>
      <c r="M44" s="88"/>
      <c r="N44" s="80"/>
      <c r="O44" s="71"/>
      <c r="P44" s="57"/>
      <c r="Q44" s="89">
        <f>Q43/N43</f>
        <v>0</v>
      </c>
      <c r="R44" s="88"/>
      <c r="S44" s="80"/>
      <c r="T44" s="71"/>
      <c r="U44" s="57"/>
      <c r="V44" s="89">
        <f>V43/S43</f>
        <v>0</v>
      </c>
    </row>
    <row r="45" spans="1:22" x14ac:dyDescent="0.25">
      <c r="A45" s="124">
        <f t="shared" si="0"/>
        <v>39</v>
      </c>
      <c r="B45" s="125" t="s">
        <v>98</v>
      </c>
      <c r="C45" s="337"/>
      <c r="D45" s="127">
        <f>D15+D32+D37+D43</f>
        <v>25376.496178428759</v>
      </c>
      <c r="E45" s="338"/>
      <c r="F45" s="53">
        <f>F15+F32+F37+F43</f>
        <v>25258.146178428757</v>
      </c>
      <c r="G45" s="345">
        <f>F45-D45</f>
        <v>-118.35000000000218</v>
      </c>
      <c r="H45" s="337"/>
      <c r="I45" s="127">
        <f>I15+I32+I37+I43</f>
        <v>25376.496178428759</v>
      </c>
      <c r="J45" s="338"/>
      <c r="K45" s="53">
        <f>K15+K32+K37+K43</f>
        <v>25258.146178428757</v>
      </c>
      <c r="L45" s="345">
        <f>K45-I45</f>
        <v>-118.35000000000218</v>
      </c>
      <c r="M45" s="337"/>
      <c r="N45" s="127">
        <f>N15+N32+N37+N43</f>
        <v>25376.496178428759</v>
      </c>
      <c r="O45" s="338"/>
      <c r="P45" s="53">
        <f>P15+P32+P37+P43</f>
        <v>25258.146178428757</v>
      </c>
      <c r="Q45" s="345">
        <f>P45-N45</f>
        <v>-118.35000000000218</v>
      </c>
      <c r="R45" s="337"/>
      <c r="S45" s="127">
        <f>S15+S32+S37+S43</f>
        <v>26651.146178428757</v>
      </c>
      <c r="T45" s="338"/>
      <c r="U45" s="53">
        <f>U15+U32+U37+U43</f>
        <v>25258.146178428757</v>
      </c>
      <c r="V45" s="345">
        <f>U45-S45</f>
        <v>-1393</v>
      </c>
    </row>
    <row r="46" spans="1:22" x14ac:dyDescent="0.25">
      <c r="A46" s="339">
        <f>A45+1</f>
        <v>40</v>
      </c>
      <c r="B46" s="340" t="s">
        <v>88</v>
      </c>
      <c r="C46" s="341"/>
      <c r="D46" s="342"/>
      <c r="E46" s="343"/>
      <c r="F46" s="344"/>
      <c r="G46" s="346">
        <f>G45/D45</f>
        <v>-4.6637644207400616E-3</v>
      </c>
      <c r="H46" s="341"/>
      <c r="I46" s="342"/>
      <c r="J46" s="343"/>
      <c r="K46" s="344"/>
      <c r="L46" s="346">
        <f>L45/I45</f>
        <v>-4.6637644207400616E-3</v>
      </c>
      <c r="M46" s="341"/>
      <c r="N46" s="342"/>
      <c r="O46" s="343"/>
      <c r="P46" s="344"/>
      <c r="Q46" s="346">
        <f>Q45/N45</f>
        <v>-4.6637644207400616E-3</v>
      </c>
      <c r="R46" s="341"/>
      <c r="S46" s="342"/>
      <c r="T46" s="343"/>
      <c r="U46" s="344"/>
      <c r="V46" s="346">
        <f>V45/S45</f>
        <v>-5.2267920886925459E-2</v>
      </c>
    </row>
    <row r="47" spans="1:22" x14ac:dyDescent="0.25">
      <c r="A47" s="108">
        <f>A46+1</f>
        <v>41</v>
      </c>
      <c r="B47" s="94" t="s">
        <v>11</v>
      </c>
      <c r="C47" s="50"/>
      <c r="D47" s="33">
        <f>D45*0.13</f>
        <v>3298.9445031957389</v>
      </c>
      <c r="E47" s="76"/>
      <c r="F47" s="59">
        <f>F45*0.13</f>
        <v>3283.5590031957386</v>
      </c>
      <c r="G47" s="94"/>
      <c r="H47" s="50"/>
      <c r="I47" s="33">
        <f>I45*0.13</f>
        <v>3298.9445031957389</v>
      </c>
      <c r="J47" s="76"/>
      <c r="K47" s="59">
        <f>K45*0.13</f>
        <v>3283.5590031957386</v>
      </c>
      <c r="L47" s="94"/>
      <c r="M47" s="50"/>
      <c r="N47" s="33">
        <f>N45*0.13</f>
        <v>3298.9445031957389</v>
      </c>
      <c r="O47" s="76"/>
      <c r="P47" s="59">
        <f>P45*0.13</f>
        <v>3283.5590031957386</v>
      </c>
      <c r="Q47" s="94"/>
      <c r="R47" s="50"/>
      <c r="S47" s="33">
        <f>S45*0.13</f>
        <v>3464.6490031957387</v>
      </c>
      <c r="T47" s="76"/>
      <c r="U47" s="59">
        <f>U45*0.13</f>
        <v>3283.5590031957386</v>
      </c>
      <c r="V47" s="94"/>
    </row>
    <row r="48" spans="1:22" x14ac:dyDescent="0.25">
      <c r="A48" s="109">
        <f t="shared" si="0"/>
        <v>42</v>
      </c>
      <c r="B48" s="110" t="s">
        <v>13</v>
      </c>
      <c r="C48" s="95"/>
      <c r="D48" s="64">
        <f>SUM(D45:D47)</f>
        <v>28675.440681624499</v>
      </c>
      <c r="E48" s="78"/>
      <c r="F48" s="63">
        <f>SUM(F45:F47)</f>
        <v>28541.705181624497</v>
      </c>
      <c r="G48" s="96">
        <f>F48-D48</f>
        <v>-133.7355000000025</v>
      </c>
      <c r="H48" s="95"/>
      <c r="I48" s="64">
        <f>SUM(I45:I47)</f>
        <v>28675.440681624499</v>
      </c>
      <c r="J48" s="78"/>
      <c r="K48" s="63">
        <f>SUM(K45:K47)</f>
        <v>28541.705181624497</v>
      </c>
      <c r="L48" s="96">
        <f>K48-I48</f>
        <v>-133.7355000000025</v>
      </c>
      <c r="M48" s="95"/>
      <c r="N48" s="64">
        <f>SUM(N45:N47)</f>
        <v>28675.440681624499</v>
      </c>
      <c r="O48" s="78"/>
      <c r="P48" s="63">
        <f>SUM(P45:P47)</f>
        <v>28541.705181624497</v>
      </c>
      <c r="Q48" s="96">
        <f>P48-N48</f>
        <v>-133.7355000000025</v>
      </c>
      <c r="R48" s="95"/>
      <c r="S48" s="64">
        <f>SUM(S45:S47)</f>
        <v>30115.795181624497</v>
      </c>
      <c r="T48" s="78"/>
      <c r="U48" s="63">
        <f>SUM(U45:U47)</f>
        <v>28541.705181624497</v>
      </c>
      <c r="V48" s="96">
        <f>U48-S48</f>
        <v>-1574.0900000000001</v>
      </c>
    </row>
    <row r="49" spans="1:22" x14ac:dyDescent="0.25">
      <c r="A49" s="111">
        <f t="shared" si="0"/>
        <v>43</v>
      </c>
      <c r="B49" s="112" t="s">
        <v>88</v>
      </c>
      <c r="C49" s="97"/>
      <c r="D49" s="83"/>
      <c r="E49" s="79"/>
      <c r="F49" s="65"/>
      <c r="G49" s="98">
        <f>G48/D48</f>
        <v>-4.6637644207400625E-3</v>
      </c>
      <c r="H49" s="97"/>
      <c r="I49" s="83"/>
      <c r="J49" s="79"/>
      <c r="K49" s="65"/>
      <c r="L49" s="98">
        <f>L48/I48</f>
        <v>-4.6637644207400625E-3</v>
      </c>
      <c r="M49" s="97"/>
      <c r="N49" s="83"/>
      <c r="O49" s="79"/>
      <c r="P49" s="65"/>
      <c r="Q49" s="98">
        <f>Q48/N48</f>
        <v>-4.6637644207400625E-3</v>
      </c>
      <c r="R49" s="97"/>
      <c r="S49" s="83"/>
      <c r="T49" s="79"/>
      <c r="U49" s="65"/>
      <c r="V49" s="98">
        <f>V48/S48</f>
        <v>-5.2267920886925459E-2</v>
      </c>
    </row>
    <row r="50" spans="1:22" s="157" customFormat="1" ht="22.5" customHeight="1" x14ac:dyDescent="0.25">
      <c r="A50" s="151">
        <f t="shared" si="0"/>
        <v>44</v>
      </c>
      <c r="B50" s="152" t="s">
        <v>14</v>
      </c>
      <c r="C50" s="153"/>
      <c r="D50" s="154"/>
      <c r="E50" s="155"/>
      <c r="F50" s="156"/>
      <c r="G50" s="152"/>
      <c r="H50" s="153"/>
      <c r="I50" s="154"/>
      <c r="J50" s="155"/>
      <c r="K50" s="156"/>
      <c r="L50" s="152"/>
      <c r="M50" s="153"/>
      <c r="N50" s="154"/>
      <c r="O50" s="155"/>
      <c r="P50" s="156"/>
      <c r="Q50" s="152"/>
      <c r="R50" s="153"/>
      <c r="S50" s="154"/>
      <c r="T50" s="155"/>
      <c r="U50" s="156"/>
      <c r="V50" s="152"/>
    </row>
    <row r="51" spans="1:22" x14ac:dyDescent="0.25">
      <c r="A51" s="108">
        <f t="shared" si="0"/>
        <v>45</v>
      </c>
      <c r="B51" s="94" t="s">
        <v>97</v>
      </c>
      <c r="C51" s="162">
        <v>0</v>
      </c>
      <c r="D51" s="33">
        <f>C51*D8</f>
        <v>0</v>
      </c>
      <c r="E51" s="163">
        <v>0</v>
      </c>
      <c r="F51" s="59">
        <f>E51*F8</f>
        <v>0</v>
      </c>
      <c r="G51" s="94"/>
      <c r="H51" s="162">
        <v>0</v>
      </c>
      <c r="I51" s="33">
        <f>H51*I8</f>
        <v>0</v>
      </c>
      <c r="J51" s="163">
        <v>0</v>
      </c>
      <c r="K51" s="59">
        <f>J51*K8</f>
        <v>0</v>
      </c>
      <c r="L51" s="94"/>
      <c r="M51" s="162">
        <v>0</v>
      </c>
      <c r="N51" s="33">
        <f>M51*N8</f>
        <v>0</v>
      </c>
      <c r="O51" s="163">
        <v>0</v>
      </c>
      <c r="P51" s="59">
        <f>O51*P8</f>
        <v>0</v>
      </c>
      <c r="Q51" s="94"/>
      <c r="R51" s="162">
        <f>Rates!$D$25</f>
        <v>1.1795</v>
      </c>
      <c r="S51" s="33">
        <f>R51*S8</f>
        <v>589.75</v>
      </c>
      <c r="T51" s="163">
        <v>0</v>
      </c>
      <c r="U51" s="59">
        <f>T51*U8</f>
        <v>0</v>
      </c>
      <c r="V51" s="94"/>
    </row>
    <row r="52" spans="1:22" x14ac:dyDescent="0.25">
      <c r="A52" s="108">
        <f t="shared" si="0"/>
        <v>46</v>
      </c>
      <c r="B52" s="94" t="s">
        <v>164</v>
      </c>
      <c r="C52" s="162">
        <v>0</v>
      </c>
      <c r="D52" s="33">
        <f>C52*D8</f>
        <v>0</v>
      </c>
      <c r="E52" s="163">
        <v>0</v>
      </c>
      <c r="F52" s="59">
        <f>E52*F8</f>
        <v>0</v>
      </c>
      <c r="G52" s="94"/>
      <c r="H52" s="162">
        <v>0</v>
      </c>
      <c r="I52" s="33">
        <f>H52*I8</f>
        <v>0</v>
      </c>
      <c r="J52" s="163">
        <v>0</v>
      </c>
      <c r="K52" s="59">
        <f>J52*K8</f>
        <v>0</v>
      </c>
      <c r="L52" s="94"/>
      <c r="M52" s="162">
        <v>0</v>
      </c>
      <c r="N52" s="33">
        <f>M52*N8</f>
        <v>0</v>
      </c>
      <c r="O52" s="163">
        <v>0</v>
      </c>
      <c r="P52" s="59">
        <f>O52*P8</f>
        <v>0</v>
      </c>
      <c r="Q52" s="94"/>
      <c r="R52" s="162">
        <f>Rates!$D$26</f>
        <v>-0.1012</v>
      </c>
      <c r="S52" s="33">
        <f>R52*S8</f>
        <v>-50.6</v>
      </c>
      <c r="T52" s="163">
        <v>0</v>
      </c>
      <c r="U52" s="59">
        <f>T52*U8</f>
        <v>0</v>
      </c>
      <c r="V52" s="94"/>
    </row>
    <row r="53" spans="1:22" x14ac:dyDescent="0.25">
      <c r="A53" s="108">
        <f t="shared" si="0"/>
        <v>47</v>
      </c>
      <c r="B53" s="94" t="s">
        <v>169</v>
      </c>
      <c r="C53" s="37">
        <f>Rates!$D$15</f>
        <v>1.3567</v>
      </c>
      <c r="D53" s="33">
        <f>C53*D8</f>
        <v>678.35</v>
      </c>
      <c r="E53" s="163">
        <f>Rates!$L$15</f>
        <v>0</v>
      </c>
      <c r="F53" s="59">
        <f>E53*F8</f>
        <v>0</v>
      </c>
      <c r="G53" s="48"/>
      <c r="H53" s="37">
        <f>Rates!$D$15</f>
        <v>1.3567</v>
      </c>
      <c r="I53" s="33">
        <f>H53*I8</f>
        <v>678.35</v>
      </c>
      <c r="J53" s="163">
        <f>Rates!$L$15</f>
        <v>0</v>
      </c>
      <c r="K53" s="59">
        <f>J53*K8</f>
        <v>0</v>
      </c>
      <c r="L53" s="48"/>
      <c r="M53" s="37">
        <f>Rates!$D$15</f>
        <v>1.3567</v>
      </c>
      <c r="N53" s="33">
        <f>M53*N8</f>
        <v>678.35</v>
      </c>
      <c r="O53" s="163">
        <f>Rates!$L$15</f>
        <v>0</v>
      </c>
      <c r="P53" s="59">
        <f>O53*P8</f>
        <v>0</v>
      </c>
      <c r="Q53" s="48"/>
      <c r="R53" s="37">
        <f>Rates!$D$15</f>
        <v>1.3567</v>
      </c>
      <c r="S53" s="33">
        <f>R53*S8</f>
        <v>678.35</v>
      </c>
      <c r="T53" s="163">
        <f>Rates!$L$15</f>
        <v>0</v>
      </c>
      <c r="U53" s="59">
        <f>T53*U8</f>
        <v>0</v>
      </c>
      <c r="V53" s="48"/>
    </row>
    <row r="54" spans="1:22" x14ac:dyDescent="0.25">
      <c r="A54" s="289">
        <f t="shared" si="0"/>
        <v>48</v>
      </c>
      <c r="B54" s="295" t="s">
        <v>170</v>
      </c>
      <c r="C54" s="290">
        <f>Rates!$D$16</f>
        <v>0</v>
      </c>
      <c r="D54" s="305">
        <f>C54*D8</f>
        <v>0</v>
      </c>
      <c r="E54" s="309">
        <f>Rates!$L$16</f>
        <v>-1.2999999999999999E-3</v>
      </c>
      <c r="F54" s="373">
        <f>E54*F7</f>
        <v>-211.25</v>
      </c>
      <c r="G54" s="85"/>
      <c r="H54" s="290">
        <f>Rates!$D$16</f>
        <v>0</v>
      </c>
      <c r="I54" s="305">
        <f>H54*I8</f>
        <v>0</v>
      </c>
      <c r="J54" s="309">
        <f>Rates!$L$16</f>
        <v>-1.2999999999999999E-3</v>
      </c>
      <c r="K54" s="373">
        <f>J54*K7</f>
        <v>-211.25</v>
      </c>
      <c r="L54" s="85"/>
      <c r="M54" s="290">
        <f>Rates!$D$16</f>
        <v>0</v>
      </c>
      <c r="N54" s="305">
        <f>M54*N8</f>
        <v>0</v>
      </c>
      <c r="O54" s="309">
        <f>Rates!$L$16</f>
        <v>-1.2999999999999999E-3</v>
      </c>
      <c r="P54" s="373">
        <f>O54*P7</f>
        <v>-211.25</v>
      </c>
      <c r="Q54" s="85"/>
      <c r="R54" s="290">
        <f>Rates!$D$16</f>
        <v>0</v>
      </c>
      <c r="S54" s="305">
        <f>R54*S8</f>
        <v>0</v>
      </c>
      <c r="T54" s="309">
        <f>Rates!$L$16</f>
        <v>-1.2999999999999999E-3</v>
      </c>
      <c r="U54" s="373">
        <f>T54*U7</f>
        <v>-211.25</v>
      </c>
      <c r="V54" s="85"/>
    </row>
    <row r="55" spans="1:22" x14ac:dyDescent="0.25">
      <c r="A55" s="347">
        <f t="shared" si="0"/>
        <v>49</v>
      </c>
      <c r="B55" s="348" t="s">
        <v>98</v>
      </c>
      <c r="C55" s="371"/>
      <c r="D55" s="350">
        <f>D45+SUM(D51:D54)</f>
        <v>26054.846178428757</v>
      </c>
      <c r="E55" s="372"/>
      <c r="F55" s="352">
        <f>F45+SUM(F51:F54)</f>
        <v>25046.896178428757</v>
      </c>
      <c r="G55" s="363">
        <f>F55-D55</f>
        <v>-1007.9500000000007</v>
      </c>
      <c r="H55" s="371"/>
      <c r="I55" s="350">
        <f>I45+SUM(I51:I54)</f>
        <v>26054.846178428757</v>
      </c>
      <c r="J55" s="372"/>
      <c r="K55" s="352">
        <f>K45+SUM(K51:K54)</f>
        <v>25046.896178428757</v>
      </c>
      <c r="L55" s="363">
        <f>K55-I55</f>
        <v>-1007.9500000000007</v>
      </c>
      <c r="M55" s="371"/>
      <c r="N55" s="350">
        <f>N45+SUM(N51:N54)</f>
        <v>26054.846178428757</v>
      </c>
      <c r="O55" s="372"/>
      <c r="P55" s="352">
        <f>P45+SUM(P51:P54)</f>
        <v>25046.896178428757</v>
      </c>
      <c r="Q55" s="363">
        <f>P55-N55</f>
        <v>-1007.9500000000007</v>
      </c>
      <c r="R55" s="371"/>
      <c r="S55" s="350">
        <f>S45+SUM(S51:S54)</f>
        <v>27868.646178428757</v>
      </c>
      <c r="T55" s="372"/>
      <c r="U55" s="352">
        <f>U45+SUM(U51:U54)</f>
        <v>25046.896178428757</v>
      </c>
      <c r="V55" s="363">
        <f>U55-S55</f>
        <v>-2821.75</v>
      </c>
    </row>
    <row r="56" spans="1:22" x14ac:dyDescent="0.25">
      <c r="A56" s="339">
        <f>A55+1</f>
        <v>50</v>
      </c>
      <c r="B56" s="340" t="s">
        <v>88</v>
      </c>
      <c r="C56" s="341"/>
      <c r="D56" s="342"/>
      <c r="E56" s="343"/>
      <c r="F56" s="344"/>
      <c r="G56" s="346">
        <f>G55/D55</f>
        <v>-3.8685701427571634E-2</v>
      </c>
      <c r="H56" s="341"/>
      <c r="I56" s="342"/>
      <c r="J56" s="343"/>
      <c r="K56" s="344"/>
      <c r="L56" s="346">
        <f>L55/I55</f>
        <v>-3.8685701427571634E-2</v>
      </c>
      <c r="M56" s="341"/>
      <c r="N56" s="342"/>
      <c r="O56" s="343"/>
      <c r="P56" s="344"/>
      <c r="Q56" s="346">
        <f>Q55/N55</f>
        <v>-3.8685701427571634E-2</v>
      </c>
      <c r="R56" s="341"/>
      <c r="S56" s="342"/>
      <c r="T56" s="343"/>
      <c r="U56" s="344"/>
      <c r="V56" s="346">
        <f>V55/S55</f>
        <v>-0.10125177886050765</v>
      </c>
    </row>
    <row r="57" spans="1:22" x14ac:dyDescent="0.25">
      <c r="A57" s="108">
        <f>A56+1</f>
        <v>51</v>
      </c>
      <c r="B57" s="94" t="s">
        <v>11</v>
      </c>
      <c r="C57" s="50"/>
      <c r="D57" s="33">
        <f>D55*0.13</f>
        <v>3387.1300031957385</v>
      </c>
      <c r="E57" s="76"/>
      <c r="F57" s="59">
        <f>F55*0.13</f>
        <v>3256.0965031957385</v>
      </c>
      <c r="G57" s="94"/>
      <c r="H57" s="50"/>
      <c r="I57" s="33">
        <f>I55*0.13</f>
        <v>3387.1300031957385</v>
      </c>
      <c r="J57" s="76"/>
      <c r="K57" s="59">
        <f>K55*0.13</f>
        <v>3256.0965031957385</v>
      </c>
      <c r="L57" s="94"/>
      <c r="M57" s="50"/>
      <c r="N57" s="33">
        <f>N55*0.13</f>
        <v>3387.1300031957385</v>
      </c>
      <c r="O57" s="76"/>
      <c r="P57" s="59">
        <f>P55*0.13</f>
        <v>3256.0965031957385</v>
      </c>
      <c r="Q57" s="94"/>
      <c r="R57" s="50"/>
      <c r="S57" s="33">
        <f>S55*0.13</f>
        <v>3622.9240031957384</v>
      </c>
      <c r="T57" s="76"/>
      <c r="U57" s="59">
        <f>U55*0.13</f>
        <v>3256.0965031957385</v>
      </c>
      <c r="V57" s="94"/>
    </row>
    <row r="58" spans="1:22" x14ac:dyDescent="0.25">
      <c r="A58" s="137">
        <f>A57+1</f>
        <v>52</v>
      </c>
      <c r="B58" s="138" t="s">
        <v>13</v>
      </c>
      <c r="C58" s="139"/>
      <c r="D58" s="140">
        <f>SUM(D55:D57)</f>
        <v>29441.976181624497</v>
      </c>
      <c r="E58" s="141"/>
      <c r="F58" s="142">
        <f>SUM(F55:F57)</f>
        <v>28302.992681624495</v>
      </c>
      <c r="G58" s="143">
        <f>F58-D58</f>
        <v>-1138.9835000000021</v>
      </c>
      <c r="H58" s="139"/>
      <c r="I58" s="140">
        <f>SUM(I55:I57)</f>
        <v>29441.976181624497</v>
      </c>
      <c r="J58" s="141"/>
      <c r="K58" s="142">
        <f>SUM(K55:K57)</f>
        <v>28302.992681624495</v>
      </c>
      <c r="L58" s="143">
        <f>K58-I58</f>
        <v>-1138.9835000000021</v>
      </c>
      <c r="M58" s="139"/>
      <c r="N58" s="140">
        <f>SUM(N55:N57)</f>
        <v>29441.976181624497</v>
      </c>
      <c r="O58" s="141"/>
      <c r="P58" s="142">
        <f>SUM(P55:P57)</f>
        <v>28302.992681624495</v>
      </c>
      <c r="Q58" s="143">
        <f>P58-N58</f>
        <v>-1138.9835000000021</v>
      </c>
      <c r="R58" s="139"/>
      <c r="S58" s="140">
        <f>SUM(S55:S57)</f>
        <v>31491.570181624495</v>
      </c>
      <c r="T58" s="141"/>
      <c r="U58" s="142">
        <f>SUM(U55:U57)</f>
        <v>28302.992681624495</v>
      </c>
      <c r="V58" s="143">
        <f>U58-S58</f>
        <v>-3188.5774999999994</v>
      </c>
    </row>
    <row r="59" spans="1:22" ht="15.75" thickBot="1" x14ac:dyDescent="0.3">
      <c r="A59" s="144">
        <f t="shared" si="0"/>
        <v>53</v>
      </c>
      <c r="B59" s="145" t="s">
        <v>88</v>
      </c>
      <c r="C59" s="146"/>
      <c r="D59" s="147"/>
      <c r="E59" s="148"/>
      <c r="F59" s="149"/>
      <c r="G59" s="150">
        <f>G58/D58</f>
        <v>-3.8685701427571675E-2</v>
      </c>
      <c r="H59" s="146"/>
      <c r="I59" s="147"/>
      <c r="J59" s="148"/>
      <c r="K59" s="149"/>
      <c r="L59" s="150">
        <f>L58/I58</f>
        <v>-3.8685701427571675E-2</v>
      </c>
      <c r="M59" s="146"/>
      <c r="N59" s="147"/>
      <c r="O59" s="148"/>
      <c r="P59" s="149"/>
      <c r="Q59" s="150">
        <f>Q58/N58</f>
        <v>-3.8685701427571675E-2</v>
      </c>
      <c r="R59" s="146"/>
      <c r="S59" s="147"/>
      <c r="T59" s="148"/>
      <c r="U59" s="149"/>
      <c r="V59" s="150">
        <f>V58/S58</f>
        <v>-0.10125177886050762</v>
      </c>
    </row>
    <row r="60" spans="1:22" ht="15.75" thickBot="1" x14ac:dyDescent="0.3"/>
    <row r="61" spans="1:22" x14ac:dyDescent="0.25">
      <c r="A61" s="113">
        <f>A59+1</f>
        <v>54</v>
      </c>
      <c r="B61" s="114" t="s">
        <v>90</v>
      </c>
      <c r="C61" s="113" t="s">
        <v>2</v>
      </c>
      <c r="D61" s="158" t="s">
        <v>3</v>
      </c>
      <c r="E61" s="159" t="s">
        <v>2</v>
      </c>
      <c r="F61" s="160" t="s">
        <v>3</v>
      </c>
      <c r="G61" s="161" t="s">
        <v>78</v>
      </c>
      <c r="H61" s="113" t="s">
        <v>2</v>
      </c>
      <c r="I61" s="158" t="s">
        <v>3</v>
      </c>
      <c r="J61" s="159" t="s">
        <v>2</v>
      </c>
      <c r="K61" s="160" t="s">
        <v>3</v>
      </c>
      <c r="L61" s="161" t="s">
        <v>78</v>
      </c>
      <c r="M61" s="113" t="s">
        <v>2</v>
      </c>
      <c r="N61" s="158" t="s">
        <v>3</v>
      </c>
      <c r="O61" s="159" t="s">
        <v>2</v>
      </c>
      <c r="P61" s="160" t="s">
        <v>3</v>
      </c>
      <c r="Q61" s="161" t="s">
        <v>78</v>
      </c>
      <c r="R61" s="113" t="s">
        <v>2</v>
      </c>
      <c r="S61" s="158" t="s">
        <v>3</v>
      </c>
      <c r="T61" s="159" t="s">
        <v>2</v>
      </c>
      <c r="U61" s="160" t="s">
        <v>3</v>
      </c>
      <c r="V61" s="161" t="s">
        <v>78</v>
      </c>
    </row>
    <row r="62" spans="1:22" x14ac:dyDescent="0.25">
      <c r="A62" s="99">
        <f>A61+1</f>
        <v>55</v>
      </c>
      <c r="B62" s="48" t="s">
        <v>89</v>
      </c>
      <c r="C62" s="49"/>
      <c r="D62" s="32">
        <f>SUM(D18:D19)+D21+D22+D31+D24</f>
        <v>2122.3601331557893</v>
      </c>
      <c r="E62" s="66"/>
      <c r="F62" s="2">
        <f>SUM(F18:F19)+F21+F22+F31+F24</f>
        <v>2150.9601331557888</v>
      </c>
      <c r="G62" s="36">
        <f>F62-D62</f>
        <v>28.599999999999454</v>
      </c>
      <c r="H62" s="49"/>
      <c r="I62" s="32">
        <f>SUM(I18:I19)+I21+I22+I31+I24</f>
        <v>2122.3601331557893</v>
      </c>
      <c r="J62" s="66"/>
      <c r="K62" s="2">
        <f>SUM(K18:K19)+K21+K22+K31+K24</f>
        <v>2150.9601331557888</v>
      </c>
      <c r="L62" s="36">
        <f>K62-I62</f>
        <v>28.599999999999454</v>
      </c>
      <c r="M62" s="49"/>
      <c r="N62" s="32">
        <f>SUM(N18:N19)+N21+N22+N31+N24</f>
        <v>2122.3601331557893</v>
      </c>
      <c r="O62" s="66"/>
      <c r="P62" s="2">
        <f>SUM(P18:P19)+P21+P22+P31+P24</f>
        <v>2150.9601331557888</v>
      </c>
      <c r="Q62" s="36">
        <f>P62-N62</f>
        <v>28.599999999999454</v>
      </c>
      <c r="R62" s="49"/>
      <c r="S62" s="32">
        <f>SUM(S18:S19)+S21+S22+S31+S24</f>
        <v>2122.3601331557893</v>
      </c>
      <c r="T62" s="66"/>
      <c r="U62" s="2">
        <f>SUM(U18:U19)+U21+U22+U31+U24</f>
        <v>2150.9601331557888</v>
      </c>
      <c r="V62" s="36">
        <f>U62-S62</f>
        <v>28.599999999999454</v>
      </c>
    </row>
    <row r="63" spans="1:22" x14ac:dyDescent="0.25">
      <c r="A63" s="124">
        <f t="shared" ref="A63:A65" si="9">A62+1</f>
        <v>56</v>
      </c>
      <c r="B63" s="125" t="s">
        <v>88</v>
      </c>
      <c r="C63" s="126"/>
      <c r="D63" s="127"/>
      <c r="E63" s="128"/>
      <c r="F63" s="53"/>
      <c r="G63" s="129">
        <f>G62/SUM(D62:D65)</f>
        <v>1.0233802551047139E-2</v>
      </c>
      <c r="H63" s="126"/>
      <c r="I63" s="127"/>
      <c r="J63" s="128"/>
      <c r="K63" s="53"/>
      <c r="L63" s="129">
        <f>L62/SUM(I62:I65)</f>
        <v>1.0233802551047139E-2</v>
      </c>
      <c r="M63" s="126"/>
      <c r="N63" s="127"/>
      <c r="O63" s="128"/>
      <c r="P63" s="53"/>
      <c r="Q63" s="129">
        <f>Q62/SUM(N62:N65)</f>
        <v>1.0233802551047139E-2</v>
      </c>
      <c r="R63" s="126"/>
      <c r="S63" s="127"/>
      <c r="T63" s="128"/>
      <c r="U63" s="53"/>
      <c r="V63" s="129">
        <f>V62/SUM(S62:S65)</f>
        <v>7.0282183132156307E-3</v>
      </c>
    </row>
    <row r="64" spans="1:22" x14ac:dyDescent="0.25">
      <c r="A64" s="99">
        <f t="shared" si="9"/>
        <v>57</v>
      </c>
      <c r="B64" s="48" t="s">
        <v>91</v>
      </c>
      <c r="C64" s="49"/>
      <c r="D64" s="32">
        <f>D20+SUM(D25:D30)+D23</f>
        <v>672.3</v>
      </c>
      <c r="E64" s="66"/>
      <c r="F64" s="2">
        <f>F20+SUM(F25:F30)+F23</f>
        <v>550.85</v>
      </c>
      <c r="G64" s="36">
        <f>F64-D64</f>
        <v>-121.44999999999993</v>
      </c>
      <c r="H64" s="49"/>
      <c r="I64" s="32">
        <f>I20+SUM(I25:I30)+I23</f>
        <v>672.3</v>
      </c>
      <c r="J64" s="66"/>
      <c r="K64" s="2">
        <f>K20+SUM(K25:K30)+K23</f>
        <v>550.85</v>
      </c>
      <c r="L64" s="36">
        <f>K64-I64</f>
        <v>-121.44999999999993</v>
      </c>
      <c r="M64" s="49"/>
      <c r="N64" s="32">
        <f>N20+SUM(N25:N30)+N23</f>
        <v>672.3</v>
      </c>
      <c r="O64" s="66"/>
      <c r="P64" s="2">
        <f>P20+SUM(P25:P30)+P23</f>
        <v>550.85</v>
      </c>
      <c r="Q64" s="36">
        <f>P64-N64</f>
        <v>-121.44999999999993</v>
      </c>
      <c r="R64" s="49"/>
      <c r="S64" s="32">
        <f>S20+SUM(S25:S30)+S23</f>
        <v>1946.95</v>
      </c>
      <c r="T64" s="66"/>
      <c r="U64" s="2">
        <f>U20+SUM(U25:U30)+U23</f>
        <v>550.85</v>
      </c>
      <c r="V64" s="36">
        <f>U64-S64</f>
        <v>-1396.1</v>
      </c>
    </row>
    <row r="65" spans="1:22" ht="15.75" thickBot="1" x14ac:dyDescent="0.3">
      <c r="A65" s="130">
        <f t="shared" si="9"/>
        <v>58</v>
      </c>
      <c r="B65" s="131" t="s">
        <v>88</v>
      </c>
      <c r="C65" s="132"/>
      <c r="D65" s="133"/>
      <c r="E65" s="134"/>
      <c r="F65" s="135"/>
      <c r="G65" s="136">
        <f>G64/SUM(D62:D65)</f>
        <v>-4.3457878315548884E-2</v>
      </c>
      <c r="H65" s="132"/>
      <c r="I65" s="133"/>
      <c r="J65" s="134"/>
      <c r="K65" s="135"/>
      <c r="L65" s="136">
        <f>L64/SUM(I62:I65)</f>
        <v>-4.3457878315548884E-2</v>
      </c>
      <c r="M65" s="132"/>
      <c r="N65" s="133"/>
      <c r="O65" s="134"/>
      <c r="P65" s="135"/>
      <c r="Q65" s="136">
        <f>Q64/SUM(N62:N65)</f>
        <v>-4.3457878315548884E-2</v>
      </c>
      <c r="R65" s="132"/>
      <c r="S65" s="133"/>
      <c r="T65" s="134"/>
      <c r="U65" s="135"/>
      <c r="V65" s="136">
        <f>V64/SUM(S62:S65)</f>
        <v>-0.34308026528253599</v>
      </c>
    </row>
    <row r="66" spans="1:22" ht="15.75" thickBot="1" x14ac:dyDescent="0.3"/>
    <row r="67" spans="1:22" x14ac:dyDescent="0.25">
      <c r="A67" s="333" t="s">
        <v>82</v>
      </c>
      <c r="B67" s="335" t="s">
        <v>0</v>
      </c>
      <c r="C67" s="331" t="s">
        <v>160</v>
      </c>
      <c r="D67" s="332"/>
      <c r="E67" s="329" t="s">
        <v>159</v>
      </c>
      <c r="F67" s="329"/>
      <c r="G67" s="330"/>
      <c r="H67" s="331" t="s">
        <v>161</v>
      </c>
      <c r="I67" s="332"/>
      <c r="J67" s="329" t="s">
        <v>159</v>
      </c>
      <c r="K67" s="329"/>
      <c r="L67" s="330"/>
      <c r="M67" s="331" t="s">
        <v>162</v>
      </c>
      <c r="N67" s="332"/>
      <c r="O67" s="329" t="s">
        <v>159</v>
      </c>
      <c r="P67" s="329"/>
      <c r="Q67" s="330"/>
      <c r="R67" s="331" t="s">
        <v>163</v>
      </c>
      <c r="S67" s="332"/>
      <c r="T67" s="329" t="s">
        <v>159</v>
      </c>
      <c r="U67" s="329"/>
      <c r="V67" s="330"/>
    </row>
    <row r="68" spans="1:22" x14ac:dyDescent="0.25">
      <c r="A68" s="334"/>
      <c r="B68" s="336"/>
      <c r="C68" s="117" t="s">
        <v>2</v>
      </c>
      <c r="D68" s="118" t="s">
        <v>3</v>
      </c>
      <c r="E68" s="119" t="s">
        <v>2</v>
      </c>
      <c r="F68" s="120" t="s">
        <v>3</v>
      </c>
      <c r="G68" s="246" t="s">
        <v>78</v>
      </c>
      <c r="H68" s="117" t="s">
        <v>2</v>
      </c>
      <c r="I68" s="118" t="s">
        <v>3</v>
      </c>
      <c r="J68" s="119" t="s">
        <v>2</v>
      </c>
      <c r="K68" s="120" t="s">
        <v>3</v>
      </c>
      <c r="L68" s="246" t="s">
        <v>78</v>
      </c>
      <c r="M68" s="117" t="s">
        <v>2</v>
      </c>
      <c r="N68" s="118" t="s">
        <v>3</v>
      </c>
      <c r="O68" s="119" t="s">
        <v>2</v>
      </c>
      <c r="P68" s="120" t="s">
        <v>3</v>
      </c>
      <c r="Q68" s="246" t="s">
        <v>78</v>
      </c>
      <c r="R68" s="117" t="s">
        <v>2</v>
      </c>
      <c r="S68" s="118" t="s">
        <v>3</v>
      </c>
      <c r="T68" s="119" t="s">
        <v>2</v>
      </c>
      <c r="U68" s="120" t="s">
        <v>3</v>
      </c>
      <c r="V68" s="246" t="s">
        <v>78</v>
      </c>
    </row>
    <row r="69" spans="1:22" x14ac:dyDescent="0.25">
      <c r="A69" s="99">
        <v>1</v>
      </c>
      <c r="B69" s="48" t="s">
        <v>69</v>
      </c>
      <c r="C69" s="49"/>
      <c r="D69" s="164">
        <v>19500</v>
      </c>
      <c r="E69" s="66"/>
      <c r="F69" s="44">
        <f>D69</f>
        <v>19500</v>
      </c>
      <c r="G69" s="48"/>
      <c r="H69" s="49"/>
      <c r="I69" s="306">
        <f>D69</f>
        <v>19500</v>
      </c>
      <c r="J69" s="66"/>
      <c r="K69" s="44">
        <f>I69</f>
        <v>19500</v>
      </c>
      <c r="L69" s="48"/>
      <c r="M69" s="49"/>
      <c r="N69" s="306">
        <f>I69</f>
        <v>19500</v>
      </c>
      <c r="O69" s="66"/>
      <c r="P69" s="44">
        <f>N69</f>
        <v>19500</v>
      </c>
      <c r="Q69" s="48"/>
      <c r="R69" s="49"/>
      <c r="S69" s="306">
        <f>N69</f>
        <v>19500</v>
      </c>
      <c r="T69" s="66"/>
      <c r="U69" s="44">
        <f>S69</f>
        <v>19500</v>
      </c>
      <c r="V69" s="48"/>
    </row>
    <row r="70" spans="1:22" x14ac:dyDescent="0.25">
      <c r="A70" s="99">
        <f>A69+1</f>
        <v>2</v>
      </c>
      <c r="B70" s="48" t="s">
        <v>70</v>
      </c>
      <c r="C70" s="49"/>
      <c r="D70" s="164">
        <v>60</v>
      </c>
      <c r="E70" s="66"/>
      <c r="F70" s="44">
        <f>D70</f>
        <v>60</v>
      </c>
      <c r="G70" s="48"/>
      <c r="H70" s="49"/>
      <c r="I70" s="306">
        <f>D70</f>
        <v>60</v>
      </c>
      <c r="J70" s="66"/>
      <c r="K70" s="44">
        <f>I70</f>
        <v>60</v>
      </c>
      <c r="L70" s="48"/>
      <c r="M70" s="49"/>
      <c r="N70" s="306">
        <f>I70</f>
        <v>60</v>
      </c>
      <c r="O70" s="66"/>
      <c r="P70" s="44">
        <f>N70</f>
        <v>60</v>
      </c>
      <c r="Q70" s="48"/>
      <c r="R70" s="49"/>
      <c r="S70" s="306">
        <f>N70</f>
        <v>60</v>
      </c>
      <c r="T70" s="66"/>
      <c r="U70" s="44">
        <f>S70</f>
        <v>60</v>
      </c>
      <c r="V70" s="48"/>
    </row>
    <row r="71" spans="1:22" x14ac:dyDescent="0.25">
      <c r="A71" s="99">
        <f t="shared" ref="A71:A121" si="10">A70+1</f>
        <v>3</v>
      </c>
      <c r="B71" s="48" t="s">
        <v>19</v>
      </c>
      <c r="C71" s="49"/>
      <c r="D71" s="30">
        <f>CKH_LOSS</f>
        <v>1.0431999999999999</v>
      </c>
      <c r="E71" s="66"/>
      <c r="F71" s="1">
        <f>EPI_LOSS</f>
        <v>1.0431999999999999</v>
      </c>
      <c r="G71" s="48"/>
      <c r="H71" s="49"/>
      <c r="I71" s="30">
        <f>SMP_LOSS</f>
        <v>1.0431999999999999</v>
      </c>
      <c r="J71" s="66"/>
      <c r="K71" s="1">
        <f>EPI_LOSS</f>
        <v>1.0431999999999999</v>
      </c>
      <c r="L71" s="48"/>
      <c r="M71" s="49"/>
      <c r="N71" s="30">
        <f>DUT_LOSS</f>
        <v>1.0431999999999999</v>
      </c>
      <c r="O71" s="66"/>
      <c r="P71" s="1">
        <f>EPI_LOSS</f>
        <v>1.0431999999999999</v>
      </c>
      <c r="Q71" s="48"/>
      <c r="R71" s="49"/>
      <c r="S71" s="30">
        <f>NEW_LOSS</f>
        <v>1.0431999999999999</v>
      </c>
      <c r="T71" s="66"/>
      <c r="U71" s="1">
        <f>EPI_LOSS</f>
        <v>1.0431999999999999</v>
      </c>
      <c r="V71" s="48"/>
    </row>
    <row r="72" spans="1:22" x14ac:dyDescent="0.25">
      <c r="A72" s="99">
        <f t="shared" si="10"/>
        <v>4</v>
      </c>
      <c r="B72" s="48" t="s">
        <v>71</v>
      </c>
      <c r="C72" s="49"/>
      <c r="D72" s="43">
        <f>D69*D71</f>
        <v>20342.399999999998</v>
      </c>
      <c r="E72" s="66"/>
      <c r="F72" s="44">
        <f>F69*F71</f>
        <v>20342.399999999998</v>
      </c>
      <c r="G72" s="48"/>
      <c r="H72" s="49"/>
      <c r="I72" s="43">
        <f>I69*I71</f>
        <v>20342.399999999998</v>
      </c>
      <c r="J72" s="66"/>
      <c r="K72" s="44">
        <f>K69*K71</f>
        <v>20342.399999999998</v>
      </c>
      <c r="L72" s="48"/>
      <c r="M72" s="49"/>
      <c r="N72" s="43">
        <f>N69*N71</f>
        <v>20342.399999999998</v>
      </c>
      <c r="O72" s="66"/>
      <c r="P72" s="44">
        <f>P69*P71</f>
        <v>20342.399999999998</v>
      </c>
      <c r="Q72" s="48"/>
      <c r="R72" s="49"/>
      <c r="S72" s="43">
        <f>S69*S71</f>
        <v>20342.399999999998</v>
      </c>
      <c r="T72" s="66"/>
      <c r="U72" s="44">
        <f>U69*U71</f>
        <v>20342.399999999998</v>
      </c>
      <c r="V72" s="48"/>
    </row>
    <row r="73" spans="1:22" x14ac:dyDescent="0.25">
      <c r="A73" s="100">
        <f t="shared" si="10"/>
        <v>5</v>
      </c>
      <c r="B73" s="46" t="s">
        <v>24</v>
      </c>
      <c r="C73" s="45"/>
      <c r="D73" s="31"/>
      <c r="E73" s="67"/>
      <c r="F73" s="29"/>
      <c r="G73" s="46"/>
      <c r="H73" s="45"/>
      <c r="I73" s="31"/>
      <c r="J73" s="67"/>
      <c r="K73" s="29"/>
      <c r="L73" s="46"/>
      <c r="M73" s="45"/>
      <c r="N73" s="31"/>
      <c r="O73" s="67"/>
      <c r="P73" s="29"/>
      <c r="Q73" s="46"/>
      <c r="R73" s="45"/>
      <c r="S73" s="31"/>
      <c r="T73" s="67"/>
      <c r="U73" s="29"/>
      <c r="V73" s="46"/>
    </row>
    <row r="74" spans="1:22" x14ac:dyDescent="0.25">
      <c r="A74" s="99">
        <f t="shared" si="10"/>
        <v>6</v>
      </c>
      <c r="B74" s="48" t="s">
        <v>20</v>
      </c>
      <c r="C74" s="47">
        <f>'General Input'!$B$11</f>
        <v>8.6999999999999994E-2</v>
      </c>
      <c r="D74" s="32">
        <f>D69*C74*TOU_OFF</f>
        <v>1102.3861517976031</v>
      </c>
      <c r="E74" s="68">
        <f>'General Input'!$B$11</f>
        <v>8.6999999999999994E-2</v>
      </c>
      <c r="F74" s="2">
        <f>F69*E74*TOU_OFF</f>
        <v>1102.3861517976031</v>
      </c>
      <c r="G74" s="48"/>
      <c r="H74" s="47">
        <f>'General Input'!$B$11</f>
        <v>8.6999999999999994E-2</v>
      </c>
      <c r="I74" s="32">
        <f>I69*H74*TOU_OFF</f>
        <v>1102.3861517976031</v>
      </c>
      <c r="J74" s="68">
        <f>'General Input'!$B$11</f>
        <v>8.6999999999999994E-2</v>
      </c>
      <c r="K74" s="2">
        <f>K69*J74*TOU_OFF</f>
        <v>1102.3861517976031</v>
      </c>
      <c r="L74" s="48"/>
      <c r="M74" s="47">
        <f>'General Input'!$B$11</f>
        <v>8.6999999999999994E-2</v>
      </c>
      <c r="N74" s="32">
        <f>N69*M74*TOU_OFF</f>
        <v>1102.3861517976031</v>
      </c>
      <c r="O74" s="68">
        <f>'General Input'!$B$11</f>
        <v>8.6999999999999994E-2</v>
      </c>
      <c r="P74" s="2">
        <f>P69*O74*TOU_OFF</f>
        <v>1102.3861517976031</v>
      </c>
      <c r="Q74" s="48"/>
      <c r="R74" s="47">
        <f>'General Input'!$B$11</f>
        <v>8.6999999999999994E-2</v>
      </c>
      <c r="S74" s="32">
        <f>S69*R74*TOU_OFF</f>
        <v>1102.3861517976031</v>
      </c>
      <c r="T74" s="68">
        <f>'General Input'!$B$11</f>
        <v>8.6999999999999994E-2</v>
      </c>
      <c r="U74" s="2">
        <f>U69*T74*TOU_OFF</f>
        <v>1102.3861517976031</v>
      </c>
      <c r="V74" s="48"/>
    </row>
    <row r="75" spans="1:22" x14ac:dyDescent="0.25">
      <c r="A75" s="99">
        <f t="shared" si="10"/>
        <v>7</v>
      </c>
      <c r="B75" s="48" t="s">
        <v>21</v>
      </c>
      <c r="C75" s="47">
        <f>'General Input'!$B$12</f>
        <v>0.13200000000000001</v>
      </c>
      <c r="D75" s="32">
        <f>D69*C75*TOU_MID</f>
        <v>438.71105193075903</v>
      </c>
      <c r="E75" s="68">
        <f>'General Input'!$B$12</f>
        <v>0.13200000000000001</v>
      </c>
      <c r="F75" s="2">
        <f>F69*E75*TOU_MID</f>
        <v>438.71105193075903</v>
      </c>
      <c r="G75" s="48"/>
      <c r="H75" s="47">
        <f>'General Input'!$B$12</f>
        <v>0.13200000000000001</v>
      </c>
      <c r="I75" s="32">
        <f>I69*H75*TOU_MID</f>
        <v>438.71105193075903</v>
      </c>
      <c r="J75" s="68">
        <f>'General Input'!$B$12</f>
        <v>0.13200000000000001</v>
      </c>
      <c r="K75" s="2">
        <f>K69*J75*TOU_MID</f>
        <v>438.71105193075903</v>
      </c>
      <c r="L75" s="48"/>
      <c r="M75" s="47">
        <f>'General Input'!$B$12</f>
        <v>0.13200000000000001</v>
      </c>
      <c r="N75" s="32">
        <f>N69*M75*TOU_MID</f>
        <v>438.71105193075903</v>
      </c>
      <c r="O75" s="68">
        <f>'General Input'!$B$12</f>
        <v>0.13200000000000001</v>
      </c>
      <c r="P75" s="2">
        <f>P69*O75*TOU_MID</f>
        <v>438.71105193075903</v>
      </c>
      <c r="Q75" s="48"/>
      <c r="R75" s="47">
        <f>'General Input'!$B$12</f>
        <v>0.13200000000000001</v>
      </c>
      <c r="S75" s="32">
        <f>S69*R75*TOU_MID</f>
        <v>438.71105193075903</v>
      </c>
      <c r="T75" s="68">
        <f>'General Input'!$B$12</f>
        <v>0.13200000000000001</v>
      </c>
      <c r="U75" s="2">
        <f>U69*T75*TOU_MID</f>
        <v>438.71105193075903</v>
      </c>
      <c r="V75" s="48"/>
    </row>
    <row r="76" spans="1:22" x14ac:dyDescent="0.25">
      <c r="A76" s="101">
        <f t="shared" si="10"/>
        <v>8</v>
      </c>
      <c r="B76" s="85" t="s">
        <v>22</v>
      </c>
      <c r="C76" s="84">
        <f>'General Input'!$B$13</f>
        <v>0.18</v>
      </c>
      <c r="D76" s="39">
        <f>D69*C76*TOU_ON</f>
        <v>630.95872170439407</v>
      </c>
      <c r="E76" s="69">
        <f>'General Input'!$B$13</f>
        <v>0.18</v>
      </c>
      <c r="F76" s="40">
        <f>F69*E76*TOU_ON</f>
        <v>630.95872170439407</v>
      </c>
      <c r="G76" s="85"/>
      <c r="H76" s="84">
        <f>'General Input'!$B$13</f>
        <v>0.18</v>
      </c>
      <c r="I76" s="39">
        <f>I69*H76*TOU_ON</f>
        <v>630.95872170439407</v>
      </c>
      <c r="J76" s="69">
        <f>'General Input'!$B$13</f>
        <v>0.18</v>
      </c>
      <c r="K76" s="40">
        <f>K69*J76*TOU_ON</f>
        <v>630.95872170439407</v>
      </c>
      <c r="L76" s="85"/>
      <c r="M76" s="84">
        <f>'General Input'!$B$13</f>
        <v>0.18</v>
      </c>
      <c r="N76" s="39">
        <f>N69*M76*TOU_ON</f>
        <v>630.95872170439407</v>
      </c>
      <c r="O76" s="69">
        <f>'General Input'!$B$13</f>
        <v>0.18</v>
      </c>
      <c r="P76" s="40">
        <f>P69*O76*TOU_ON</f>
        <v>630.95872170439407</v>
      </c>
      <c r="Q76" s="85"/>
      <c r="R76" s="84">
        <f>'General Input'!$B$13</f>
        <v>0.18</v>
      </c>
      <c r="S76" s="39">
        <f>S69*R76*TOU_ON</f>
        <v>630.95872170439407</v>
      </c>
      <c r="T76" s="69">
        <f>'General Input'!$B$13</f>
        <v>0.18</v>
      </c>
      <c r="U76" s="40">
        <f>U69*T76*TOU_ON</f>
        <v>630.95872170439407</v>
      </c>
      <c r="V76" s="85"/>
    </row>
    <row r="77" spans="1:22" x14ac:dyDescent="0.25">
      <c r="A77" s="102">
        <f t="shared" si="10"/>
        <v>9</v>
      </c>
      <c r="B77" s="103" t="s">
        <v>23</v>
      </c>
      <c r="C77" s="86"/>
      <c r="D77" s="56">
        <f>SUM(D74:D76)</f>
        <v>2172.0559254327563</v>
      </c>
      <c r="E77" s="70"/>
      <c r="F77" s="55">
        <f>SUM(F74:F76)</f>
        <v>2172.0559254327563</v>
      </c>
      <c r="G77" s="87">
        <f>D77-F77</f>
        <v>0</v>
      </c>
      <c r="H77" s="86"/>
      <c r="I77" s="56">
        <f>SUM(I74:I76)</f>
        <v>2172.0559254327563</v>
      </c>
      <c r="J77" s="70"/>
      <c r="K77" s="55">
        <f>SUM(K74:K76)</f>
        <v>2172.0559254327563</v>
      </c>
      <c r="L77" s="87">
        <f>I77-K77</f>
        <v>0</v>
      </c>
      <c r="M77" s="86"/>
      <c r="N77" s="56">
        <f>SUM(N74:N76)</f>
        <v>2172.0559254327563</v>
      </c>
      <c r="O77" s="70"/>
      <c r="P77" s="55">
        <f>SUM(P74:P76)</f>
        <v>2172.0559254327563</v>
      </c>
      <c r="Q77" s="87">
        <f>N77-P77</f>
        <v>0</v>
      </c>
      <c r="R77" s="86"/>
      <c r="S77" s="56">
        <f>SUM(S74:S76)</f>
        <v>2172.0559254327563</v>
      </c>
      <c r="T77" s="70"/>
      <c r="U77" s="55">
        <f>SUM(U74:U76)</f>
        <v>2172.0559254327563</v>
      </c>
      <c r="V77" s="87">
        <f>S77-U77</f>
        <v>0</v>
      </c>
    </row>
    <row r="78" spans="1:22" x14ac:dyDescent="0.25">
      <c r="A78" s="104">
        <f t="shared" si="10"/>
        <v>10</v>
      </c>
      <c r="B78" s="105" t="s">
        <v>88</v>
      </c>
      <c r="C78" s="88"/>
      <c r="D78" s="80"/>
      <c r="E78" s="71"/>
      <c r="F78" s="57"/>
      <c r="G78" s="89">
        <f>G77/D77</f>
        <v>0</v>
      </c>
      <c r="H78" s="88"/>
      <c r="I78" s="80"/>
      <c r="J78" s="71"/>
      <c r="K78" s="57"/>
      <c r="L78" s="89">
        <f>L77/I77</f>
        <v>0</v>
      </c>
      <c r="M78" s="88"/>
      <c r="N78" s="80"/>
      <c r="O78" s="71"/>
      <c r="P78" s="57"/>
      <c r="Q78" s="89">
        <f>Q77/N77</f>
        <v>0</v>
      </c>
      <c r="R78" s="88"/>
      <c r="S78" s="80"/>
      <c r="T78" s="71"/>
      <c r="U78" s="57"/>
      <c r="V78" s="89">
        <f>V77/S77</f>
        <v>0</v>
      </c>
    </row>
    <row r="79" spans="1:22" x14ac:dyDescent="0.25">
      <c r="A79" s="106">
        <f t="shared" si="10"/>
        <v>11</v>
      </c>
      <c r="B79" s="91" t="s">
        <v>25</v>
      </c>
      <c r="C79" s="90"/>
      <c r="D79" s="81"/>
      <c r="E79" s="72"/>
      <c r="F79" s="54"/>
      <c r="G79" s="91"/>
      <c r="H79" s="90"/>
      <c r="I79" s="81"/>
      <c r="J79" s="72"/>
      <c r="K79" s="54"/>
      <c r="L79" s="91"/>
      <c r="M79" s="90"/>
      <c r="N79" s="81"/>
      <c r="O79" s="72"/>
      <c r="P79" s="54"/>
      <c r="Q79" s="91"/>
      <c r="R79" s="90"/>
      <c r="S79" s="81"/>
      <c r="T79" s="72"/>
      <c r="U79" s="54"/>
      <c r="V79" s="91"/>
    </row>
    <row r="80" spans="1:22" x14ac:dyDescent="0.25">
      <c r="A80" s="99">
        <f t="shared" si="10"/>
        <v>12</v>
      </c>
      <c r="B80" s="48" t="s">
        <v>5</v>
      </c>
      <c r="C80" s="35">
        <f>Rates!$D$3</f>
        <v>97.27</v>
      </c>
      <c r="D80" s="32">
        <f>C80</f>
        <v>97.27</v>
      </c>
      <c r="E80" s="73">
        <f>Rates!$L$3</f>
        <v>98.97</v>
      </c>
      <c r="F80" s="2">
        <f>E80</f>
        <v>98.97</v>
      </c>
      <c r="G80" s="48"/>
      <c r="H80" s="35">
        <f>Rates!$D$3</f>
        <v>97.27</v>
      </c>
      <c r="I80" s="32">
        <f>H80</f>
        <v>97.27</v>
      </c>
      <c r="J80" s="73">
        <f>Rates!$L$3</f>
        <v>98.97</v>
      </c>
      <c r="K80" s="2">
        <f>J80</f>
        <v>98.97</v>
      </c>
      <c r="L80" s="48"/>
      <c r="M80" s="35">
        <f>Rates!$D$3</f>
        <v>97.27</v>
      </c>
      <c r="N80" s="32">
        <f>M80</f>
        <v>97.27</v>
      </c>
      <c r="O80" s="73">
        <f>Rates!$L$3</f>
        <v>98.97</v>
      </c>
      <c r="P80" s="2">
        <f>O80</f>
        <v>98.97</v>
      </c>
      <c r="Q80" s="48"/>
      <c r="R80" s="35">
        <f>Rates!$D$3</f>
        <v>97.27</v>
      </c>
      <c r="S80" s="32">
        <f>R80</f>
        <v>97.27</v>
      </c>
      <c r="T80" s="73">
        <f>Rates!$L$3</f>
        <v>98.97</v>
      </c>
      <c r="U80" s="2">
        <f>T80</f>
        <v>98.97</v>
      </c>
      <c r="V80" s="48"/>
    </row>
    <row r="81" spans="1:22" x14ac:dyDescent="0.25">
      <c r="A81" s="99">
        <f t="shared" si="10"/>
        <v>13</v>
      </c>
      <c r="B81" s="48" t="s">
        <v>140</v>
      </c>
      <c r="C81" s="35">
        <f>Rates!$D$4</f>
        <v>13.35</v>
      </c>
      <c r="D81" s="32">
        <f t="shared" ref="D81:D82" si="11">C81</f>
        <v>13.35</v>
      </c>
      <c r="E81" s="73">
        <f>Rates!$L$4</f>
        <v>0</v>
      </c>
      <c r="F81" s="2">
        <f t="shared" ref="F81:F82" si="12">E81</f>
        <v>0</v>
      </c>
      <c r="G81" s="48"/>
      <c r="H81" s="35">
        <f>Rates!$D$4</f>
        <v>13.35</v>
      </c>
      <c r="I81" s="32">
        <f t="shared" ref="I81:I82" si="13">H81</f>
        <v>13.35</v>
      </c>
      <c r="J81" s="73">
        <f>Rates!$L$4</f>
        <v>0</v>
      </c>
      <c r="K81" s="2">
        <f t="shared" ref="K81:K82" si="14">J81</f>
        <v>0</v>
      </c>
      <c r="L81" s="48"/>
      <c r="M81" s="35">
        <f>Rates!$D$4</f>
        <v>13.35</v>
      </c>
      <c r="N81" s="32">
        <f t="shared" ref="N81:N82" si="15">M81</f>
        <v>13.35</v>
      </c>
      <c r="O81" s="73">
        <f>Rates!$L$4</f>
        <v>0</v>
      </c>
      <c r="P81" s="2">
        <f t="shared" ref="P81:P82" si="16">O81</f>
        <v>0</v>
      </c>
      <c r="Q81" s="48"/>
      <c r="R81" s="35">
        <f>Rates!$D$4</f>
        <v>13.35</v>
      </c>
      <c r="S81" s="32">
        <f t="shared" ref="S81:S82" si="17">R81</f>
        <v>13.35</v>
      </c>
      <c r="T81" s="73">
        <f>Rates!$L$4</f>
        <v>0</v>
      </c>
      <c r="U81" s="2">
        <f t="shared" ref="U81:U82" si="18">T81</f>
        <v>0</v>
      </c>
      <c r="V81" s="48"/>
    </row>
    <row r="82" spans="1:22" x14ac:dyDescent="0.25">
      <c r="A82" s="99">
        <f t="shared" si="10"/>
        <v>14</v>
      </c>
      <c r="B82" s="48" t="s">
        <v>73</v>
      </c>
      <c r="C82" s="35">
        <f>Rates!$D$5</f>
        <v>0</v>
      </c>
      <c r="D82" s="32">
        <f t="shared" si="11"/>
        <v>0</v>
      </c>
      <c r="E82" s="73">
        <f>Rates!$L$5</f>
        <v>0</v>
      </c>
      <c r="F82" s="2">
        <f t="shared" si="12"/>
        <v>0</v>
      </c>
      <c r="G82" s="48"/>
      <c r="H82" s="35">
        <f>Rates!$D$5</f>
        <v>0</v>
      </c>
      <c r="I82" s="32">
        <f t="shared" si="13"/>
        <v>0</v>
      </c>
      <c r="J82" s="73">
        <f>Rates!$L$5</f>
        <v>0</v>
      </c>
      <c r="K82" s="2">
        <f t="shared" si="14"/>
        <v>0</v>
      </c>
      <c r="L82" s="48"/>
      <c r="M82" s="35">
        <f>Rates!$D$5</f>
        <v>0</v>
      </c>
      <c r="N82" s="32">
        <f t="shared" si="15"/>
        <v>0</v>
      </c>
      <c r="O82" s="73">
        <f>Rates!$L$5</f>
        <v>0</v>
      </c>
      <c r="P82" s="2">
        <f t="shared" si="16"/>
        <v>0</v>
      </c>
      <c r="Q82" s="48"/>
      <c r="R82" s="35">
        <f>Rates!$D$5</f>
        <v>0</v>
      </c>
      <c r="S82" s="32">
        <f t="shared" si="17"/>
        <v>0</v>
      </c>
      <c r="T82" s="73">
        <f>Rates!$L$5</f>
        <v>0</v>
      </c>
      <c r="U82" s="2">
        <f t="shared" si="18"/>
        <v>0</v>
      </c>
      <c r="V82" s="48"/>
    </row>
    <row r="83" spans="1:22" x14ac:dyDescent="0.25">
      <c r="A83" s="99">
        <f t="shared" si="10"/>
        <v>15</v>
      </c>
      <c r="B83" s="48" t="s">
        <v>4</v>
      </c>
      <c r="C83" s="37">
        <f>D77/D69</f>
        <v>0.11138748335552597</v>
      </c>
      <c r="D83" s="32">
        <f>(D72-D69)*C83</f>
        <v>93.832815978694825</v>
      </c>
      <c r="E83" s="74">
        <f>F77/F69</f>
        <v>0.11138748335552597</v>
      </c>
      <c r="F83" s="2">
        <f>(F72-F69)*E83</f>
        <v>93.832815978694825</v>
      </c>
      <c r="G83" s="48"/>
      <c r="H83" s="37">
        <f>I77/I69</f>
        <v>0.11138748335552597</v>
      </c>
      <c r="I83" s="32">
        <f>(I72-I69)*H83</f>
        <v>93.832815978694825</v>
      </c>
      <c r="J83" s="74">
        <f>K77/K69</f>
        <v>0.11138748335552597</v>
      </c>
      <c r="K83" s="2">
        <f>(K72-K69)*J83</f>
        <v>93.832815978694825</v>
      </c>
      <c r="L83" s="48"/>
      <c r="M83" s="37">
        <f>N77/N69</f>
        <v>0.11138748335552597</v>
      </c>
      <c r="N83" s="32">
        <f>(N72-N69)*M83</f>
        <v>93.832815978694825</v>
      </c>
      <c r="O83" s="74">
        <f>P77/P69</f>
        <v>0.11138748335552597</v>
      </c>
      <c r="P83" s="2">
        <f>(P72-P69)*O83</f>
        <v>93.832815978694825</v>
      </c>
      <c r="Q83" s="48"/>
      <c r="R83" s="37">
        <f>S77/S69</f>
        <v>0.11138748335552597</v>
      </c>
      <c r="S83" s="32">
        <f>(S72-S69)*R83</f>
        <v>93.832815978694825</v>
      </c>
      <c r="T83" s="74">
        <f>U77/U69</f>
        <v>0.11138748335552597</v>
      </c>
      <c r="U83" s="2">
        <f>(U72-U69)*T83</f>
        <v>93.832815978694825</v>
      </c>
      <c r="V83" s="48"/>
    </row>
    <row r="84" spans="1:22" x14ac:dyDescent="0.25">
      <c r="A84" s="99">
        <f t="shared" si="10"/>
        <v>16</v>
      </c>
      <c r="B84" s="48" t="s">
        <v>68</v>
      </c>
      <c r="C84" s="37">
        <f>Rates!$D$7</f>
        <v>3.2218</v>
      </c>
      <c r="D84" s="32">
        <f>C84*D70</f>
        <v>193.30799999999999</v>
      </c>
      <c r="E84" s="74">
        <f>Rates!$L$7</f>
        <v>3.2782</v>
      </c>
      <c r="F84" s="2">
        <f>E84*F70</f>
        <v>196.69200000000001</v>
      </c>
      <c r="G84" s="48"/>
      <c r="H84" s="37">
        <f>Rates!$D$7</f>
        <v>3.2218</v>
      </c>
      <c r="I84" s="32">
        <f>H84*I70</f>
        <v>193.30799999999999</v>
      </c>
      <c r="J84" s="74">
        <f>Rates!$L$7</f>
        <v>3.2782</v>
      </c>
      <c r="K84" s="2">
        <f>J84*K70</f>
        <v>196.69200000000001</v>
      </c>
      <c r="L84" s="48"/>
      <c r="M84" s="37">
        <f>Rates!$D$7</f>
        <v>3.2218</v>
      </c>
      <c r="N84" s="32">
        <f>M84*N70</f>
        <v>193.30799999999999</v>
      </c>
      <c r="O84" s="74">
        <f>Rates!$L$7</f>
        <v>3.2782</v>
      </c>
      <c r="P84" s="2">
        <f>O84*P70</f>
        <v>196.69200000000001</v>
      </c>
      <c r="Q84" s="48"/>
      <c r="R84" s="37">
        <f>Rates!$D$7</f>
        <v>3.2218</v>
      </c>
      <c r="S84" s="32">
        <f>R84*S70</f>
        <v>193.30799999999999</v>
      </c>
      <c r="T84" s="74">
        <f>Rates!$L$7</f>
        <v>3.2782</v>
      </c>
      <c r="U84" s="2">
        <f>T84*U70</f>
        <v>196.69200000000001</v>
      </c>
      <c r="V84" s="48"/>
    </row>
    <row r="85" spans="1:22" x14ac:dyDescent="0.25">
      <c r="A85" s="99">
        <f t="shared" si="10"/>
        <v>17</v>
      </c>
      <c r="B85" s="48" t="s">
        <v>7</v>
      </c>
      <c r="C85" s="37">
        <f>Rates!$D$8</f>
        <v>0.62009999999999998</v>
      </c>
      <c r="D85" s="32">
        <f>C85*D70</f>
        <v>37.205999999999996</v>
      </c>
      <c r="E85" s="74">
        <f>Rates!$L$8</f>
        <v>0.62009999999999998</v>
      </c>
      <c r="F85" s="2">
        <f>E85*F70</f>
        <v>37.205999999999996</v>
      </c>
      <c r="G85" s="48"/>
      <c r="H85" s="37">
        <f>Rates!$D$8</f>
        <v>0.62009999999999998</v>
      </c>
      <c r="I85" s="32">
        <f>H85*I70</f>
        <v>37.205999999999996</v>
      </c>
      <c r="J85" s="74">
        <f>Rates!$L$8</f>
        <v>0.62009999999999998</v>
      </c>
      <c r="K85" s="2">
        <f>J85*K70</f>
        <v>37.205999999999996</v>
      </c>
      <c r="L85" s="48"/>
      <c r="M85" s="37">
        <f>Rates!$D$8</f>
        <v>0.62009999999999998</v>
      </c>
      <c r="N85" s="32">
        <f>M85*N70</f>
        <v>37.205999999999996</v>
      </c>
      <c r="O85" s="74">
        <f>Rates!$L$8</f>
        <v>0.62009999999999998</v>
      </c>
      <c r="P85" s="2">
        <f>O85*P70</f>
        <v>37.205999999999996</v>
      </c>
      <c r="Q85" s="48"/>
      <c r="R85" s="37">
        <f>Rates!$D$8</f>
        <v>0.62009999999999998</v>
      </c>
      <c r="S85" s="32">
        <f>R85*S70</f>
        <v>37.205999999999996</v>
      </c>
      <c r="T85" s="74">
        <f>Rates!$L$8</f>
        <v>0.62009999999999998</v>
      </c>
      <c r="U85" s="2">
        <f>T85*U70</f>
        <v>37.205999999999996</v>
      </c>
      <c r="V85" s="48"/>
    </row>
    <row r="86" spans="1:22" x14ac:dyDescent="0.25">
      <c r="A86" s="99">
        <f t="shared" si="10"/>
        <v>18</v>
      </c>
      <c r="B86" s="48" t="s">
        <v>8</v>
      </c>
      <c r="C86" s="37">
        <f>Rates!$D$9</f>
        <v>5.6300000000000003E-2</v>
      </c>
      <c r="D86" s="32">
        <f>C86*D70</f>
        <v>3.3780000000000001</v>
      </c>
      <c r="E86" s="74">
        <f>Rates!$L$9</f>
        <v>8.0399999999999999E-2</v>
      </c>
      <c r="F86" s="2">
        <f>E86*F70</f>
        <v>4.8239999999999998</v>
      </c>
      <c r="G86" s="48"/>
      <c r="H86" s="37">
        <f>Rates!$D$9</f>
        <v>5.6300000000000003E-2</v>
      </c>
      <c r="I86" s="32">
        <f>H86*I70</f>
        <v>3.3780000000000001</v>
      </c>
      <c r="J86" s="74">
        <f>Rates!$L$9</f>
        <v>8.0399999999999999E-2</v>
      </c>
      <c r="K86" s="2">
        <f>J86*K70</f>
        <v>4.8239999999999998</v>
      </c>
      <c r="L86" s="48"/>
      <c r="M86" s="37">
        <f>Rates!$D$9</f>
        <v>5.6300000000000003E-2</v>
      </c>
      <c r="N86" s="32">
        <f>M86*N70</f>
        <v>3.3780000000000001</v>
      </c>
      <c r="O86" s="74">
        <f>Rates!$L$9</f>
        <v>8.0399999999999999E-2</v>
      </c>
      <c r="P86" s="2">
        <f>O86*P70</f>
        <v>4.8239999999999998</v>
      </c>
      <c r="Q86" s="48"/>
      <c r="R86" s="37">
        <f>Rates!$D$9</f>
        <v>5.6300000000000003E-2</v>
      </c>
      <c r="S86" s="32">
        <f>R86*S70</f>
        <v>3.3780000000000001</v>
      </c>
      <c r="T86" s="74">
        <f>Rates!$L$9</f>
        <v>8.0399999999999999E-2</v>
      </c>
      <c r="U86" s="2">
        <f>T86*U70</f>
        <v>4.8239999999999998</v>
      </c>
      <c r="V86" s="48"/>
    </row>
    <row r="87" spans="1:22" x14ac:dyDescent="0.25">
      <c r="A87" s="99">
        <f t="shared" si="10"/>
        <v>19</v>
      </c>
      <c r="B87" s="48" t="s">
        <v>76</v>
      </c>
      <c r="C87" s="37">
        <v>0</v>
      </c>
      <c r="D87" s="32">
        <f>C87*D70</f>
        <v>0</v>
      </c>
      <c r="E87" s="74">
        <v>0</v>
      </c>
      <c r="F87" s="2">
        <f>E87*F70</f>
        <v>0</v>
      </c>
      <c r="G87" s="48"/>
      <c r="H87" s="37">
        <v>0</v>
      </c>
      <c r="I87" s="32">
        <f>H87*I70</f>
        <v>0</v>
      </c>
      <c r="J87" s="74">
        <v>0</v>
      </c>
      <c r="K87" s="2">
        <f>J87*K70</f>
        <v>0</v>
      </c>
      <c r="L87" s="48"/>
      <c r="M87" s="37">
        <v>0</v>
      </c>
      <c r="N87" s="32">
        <f>M87*N70</f>
        <v>0</v>
      </c>
      <c r="O87" s="74">
        <v>0</v>
      </c>
      <c r="P87" s="2">
        <f>O87*P70</f>
        <v>0</v>
      </c>
      <c r="Q87" s="48"/>
      <c r="R87" s="37">
        <f>Rates!$D$23</f>
        <v>0.87029999999999996</v>
      </c>
      <c r="S87" s="32">
        <f>R87*S70</f>
        <v>52.217999999999996</v>
      </c>
      <c r="T87" s="74">
        <v>0</v>
      </c>
      <c r="U87" s="2">
        <f>T87*U70</f>
        <v>0</v>
      </c>
      <c r="V87" s="48"/>
    </row>
    <row r="88" spans="1:22" x14ac:dyDescent="0.25">
      <c r="A88" s="99">
        <f t="shared" si="10"/>
        <v>20</v>
      </c>
      <c r="B88" s="48" t="s">
        <v>83</v>
      </c>
      <c r="C88" s="37">
        <v>0</v>
      </c>
      <c r="D88" s="32">
        <f>C88*D70</f>
        <v>0</v>
      </c>
      <c r="E88" s="74">
        <v>0</v>
      </c>
      <c r="F88" s="2">
        <f>E88*F70</f>
        <v>0</v>
      </c>
      <c r="G88" s="48"/>
      <c r="H88" s="37">
        <v>0</v>
      </c>
      <c r="I88" s="32">
        <f>H88*I70</f>
        <v>0</v>
      </c>
      <c r="J88" s="74">
        <v>0</v>
      </c>
      <c r="K88" s="2">
        <f>J88*K70</f>
        <v>0</v>
      </c>
      <c r="L88" s="48"/>
      <c r="M88" s="37">
        <v>0</v>
      </c>
      <c r="N88" s="32">
        <f>M88*N70</f>
        <v>0</v>
      </c>
      <c r="O88" s="74">
        <v>0</v>
      </c>
      <c r="P88" s="2">
        <f>O88*P70</f>
        <v>0</v>
      </c>
      <c r="Q88" s="48"/>
      <c r="R88" s="37">
        <f>Rates!$D$24</f>
        <v>1.679</v>
      </c>
      <c r="S88" s="32">
        <f>R88*S70</f>
        <v>100.74000000000001</v>
      </c>
      <c r="T88" s="74">
        <v>0</v>
      </c>
      <c r="U88" s="2">
        <f>T88*U70</f>
        <v>0</v>
      </c>
      <c r="V88" s="48"/>
    </row>
    <row r="89" spans="1:22" x14ac:dyDescent="0.25">
      <c r="A89" s="99">
        <f t="shared" si="10"/>
        <v>21</v>
      </c>
      <c r="B89" s="48" t="s">
        <v>77</v>
      </c>
      <c r="C89" s="37">
        <f>Rates!$D$10</f>
        <v>0.57909999999999995</v>
      </c>
      <c r="D89" s="32">
        <f>C89*D70</f>
        <v>34.745999999999995</v>
      </c>
      <c r="E89" s="74">
        <f>Rates!$L$10</f>
        <v>0</v>
      </c>
      <c r="F89" s="2">
        <f>E89*F70</f>
        <v>0</v>
      </c>
      <c r="G89" s="48"/>
      <c r="H89" s="37">
        <f>Rates!$D$10</f>
        <v>0.57909999999999995</v>
      </c>
      <c r="I89" s="32">
        <f>H89*I70</f>
        <v>34.745999999999995</v>
      </c>
      <c r="J89" s="74">
        <f>Rates!$L$10</f>
        <v>0</v>
      </c>
      <c r="K89" s="2">
        <f>J89*K70</f>
        <v>0</v>
      </c>
      <c r="L89" s="48"/>
      <c r="M89" s="37">
        <f>Rates!$D$10</f>
        <v>0.57909999999999995</v>
      </c>
      <c r="N89" s="32">
        <f>M89*N70</f>
        <v>34.745999999999995</v>
      </c>
      <c r="O89" s="74">
        <f>Rates!$L$10</f>
        <v>0</v>
      </c>
      <c r="P89" s="2">
        <f>O89*P70</f>
        <v>0</v>
      </c>
      <c r="Q89" s="48"/>
      <c r="R89" s="37">
        <f>Rates!$D$10</f>
        <v>0.57909999999999995</v>
      </c>
      <c r="S89" s="32">
        <f>R89*S70</f>
        <v>34.745999999999995</v>
      </c>
      <c r="T89" s="74">
        <f>Rates!$L$10</f>
        <v>0</v>
      </c>
      <c r="U89" s="2">
        <f>T89*U70</f>
        <v>0</v>
      </c>
      <c r="V89" s="48"/>
    </row>
    <row r="90" spans="1:22" x14ac:dyDescent="0.25">
      <c r="A90" s="99">
        <f t="shared" si="10"/>
        <v>22</v>
      </c>
      <c r="B90" s="48" t="s">
        <v>158</v>
      </c>
      <c r="C90" s="37">
        <f>Rates!$D$11</f>
        <v>0</v>
      </c>
      <c r="D90" s="32">
        <f>C90*D70</f>
        <v>0</v>
      </c>
      <c r="E90" s="74">
        <f>Rates!$L$11</f>
        <v>0.36499999999999999</v>
      </c>
      <c r="F90" s="2">
        <f>E90*F70</f>
        <v>21.9</v>
      </c>
      <c r="G90" s="48"/>
      <c r="H90" s="37">
        <f>Rates!$D$11</f>
        <v>0</v>
      </c>
      <c r="I90" s="32">
        <f>H90*I70</f>
        <v>0</v>
      </c>
      <c r="J90" s="74">
        <f>Rates!$L$11</f>
        <v>0.36499999999999999</v>
      </c>
      <c r="K90" s="2">
        <f>J90*K70</f>
        <v>21.9</v>
      </c>
      <c r="L90" s="48"/>
      <c r="M90" s="37">
        <f>Rates!$D$11</f>
        <v>0</v>
      </c>
      <c r="N90" s="32">
        <f>M90*N70</f>
        <v>0</v>
      </c>
      <c r="O90" s="74">
        <f>Rates!$L$11</f>
        <v>0.36499999999999999</v>
      </c>
      <c r="P90" s="2">
        <f>O90*P70</f>
        <v>21.9</v>
      </c>
      <c r="Q90" s="48"/>
      <c r="R90" s="37">
        <f>Rates!$D$11</f>
        <v>0</v>
      </c>
      <c r="S90" s="32">
        <f>R90*S70</f>
        <v>0</v>
      </c>
      <c r="T90" s="74">
        <f>Rates!$L$11</f>
        <v>0.36499999999999999</v>
      </c>
      <c r="U90" s="2">
        <f>T90*U70</f>
        <v>21.9</v>
      </c>
      <c r="V90" s="48"/>
    </row>
    <row r="91" spans="1:22" x14ac:dyDescent="0.25">
      <c r="A91" s="99">
        <f t="shared" si="10"/>
        <v>23</v>
      </c>
      <c r="B91" s="48" t="s">
        <v>174</v>
      </c>
      <c r="C91" s="37">
        <f>Rates!$D$12</f>
        <v>0</v>
      </c>
      <c r="D91" s="32">
        <f>C91*D70</f>
        <v>0</v>
      </c>
      <c r="E91" s="74">
        <f>Rates!$L$12</f>
        <v>0.1166</v>
      </c>
      <c r="F91" s="2">
        <f>E91*F70</f>
        <v>6.9959999999999996</v>
      </c>
      <c r="G91" s="48"/>
      <c r="H91" s="37">
        <f>Rates!$D$12</f>
        <v>0</v>
      </c>
      <c r="I91" s="32">
        <f>H91*I70</f>
        <v>0</v>
      </c>
      <c r="J91" s="74">
        <f>Rates!$L$12</f>
        <v>0.1166</v>
      </c>
      <c r="K91" s="2">
        <f>J91*K70</f>
        <v>6.9959999999999996</v>
      </c>
      <c r="L91" s="48"/>
      <c r="M91" s="37">
        <f>Rates!$D$12</f>
        <v>0</v>
      </c>
      <c r="N91" s="32">
        <f>M91*N70</f>
        <v>0</v>
      </c>
      <c r="O91" s="74">
        <f>Rates!$L$12</f>
        <v>0.1166</v>
      </c>
      <c r="P91" s="2">
        <f>O91*P70</f>
        <v>6.9959999999999996</v>
      </c>
      <c r="Q91" s="48"/>
      <c r="R91" s="37">
        <f>Rates!$D$12</f>
        <v>0</v>
      </c>
      <c r="S91" s="32">
        <f>R91*S70</f>
        <v>0</v>
      </c>
      <c r="T91" s="74">
        <f>Rates!$L$12</f>
        <v>0.1166</v>
      </c>
      <c r="U91" s="2">
        <f>T91*U70</f>
        <v>6.9959999999999996</v>
      </c>
      <c r="V91" s="48"/>
    </row>
    <row r="92" spans="1:22" x14ac:dyDescent="0.25">
      <c r="A92" s="99">
        <f t="shared" si="10"/>
        <v>24</v>
      </c>
      <c r="B92" s="48" t="s">
        <v>72</v>
      </c>
      <c r="C92" s="37">
        <f>Rates!$D$13</f>
        <v>0.1454</v>
      </c>
      <c r="D92" s="32">
        <f>C92*D70</f>
        <v>8.7240000000000002</v>
      </c>
      <c r="E92" s="74">
        <f>Rates!$L$13</f>
        <v>0</v>
      </c>
      <c r="F92" s="2">
        <f>E92*F70</f>
        <v>0</v>
      </c>
      <c r="G92" s="48"/>
      <c r="H92" s="37">
        <f>Rates!$D$13</f>
        <v>0.1454</v>
      </c>
      <c r="I92" s="32">
        <f>H92*I70</f>
        <v>8.7240000000000002</v>
      </c>
      <c r="J92" s="74">
        <f>Rates!$L$13</f>
        <v>0</v>
      </c>
      <c r="K92" s="2">
        <f>J92*K70</f>
        <v>0</v>
      </c>
      <c r="L92" s="48"/>
      <c r="M92" s="37">
        <f>Rates!$D$13</f>
        <v>0.1454</v>
      </c>
      <c r="N92" s="32">
        <f>M92*N70</f>
        <v>8.7240000000000002</v>
      </c>
      <c r="O92" s="74">
        <f>Rates!$L$13</f>
        <v>0</v>
      </c>
      <c r="P92" s="2">
        <f>O92*P70</f>
        <v>0</v>
      </c>
      <c r="Q92" s="48"/>
      <c r="R92" s="37">
        <f>Rates!$D$13</f>
        <v>0.1454</v>
      </c>
      <c r="S92" s="32">
        <f>R92*S70</f>
        <v>8.7240000000000002</v>
      </c>
      <c r="T92" s="74">
        <f>Rates!$L$13</f>
        <v>0</v>
      </c>
      <c r="U92" s="2">
        <f>T92*U70</f>
        <v>0</v>
      </c>
      <c r="V92" s="48"/>
    </row>
    <row r="93" spans="1:22" x14ac:dyDescent="0.25">
      <c r="A93" s="99">
        <f t="shared" si="10"/>
        <v>25</v>
      </c>
      <c r="B93" s="48" t="s">
        <v>79</v>
      </c>
      <c r="C93" s="37">
        <f>Rates!$D$14</f>
        <v>-0.81850000000000001</v>
      </c>
      <c r="D93" s="32">
        <f>C93*D70</f>
        <v>-49.11</v>
      </c>
      <c r="E93" s="74">
        <f>Rates!$L$14</f>
        <v>-0.81850000000000001</v>
      </c>
      <c r="F93" s="2">
        <f>E93*F70</f>
        <v>-49.11</v>
      </c>
      <c r="G93" s="48"/>
      <c r="H93" s="37">
        <f>Rates!$D$14</f>
        <v>-0.81850000000000001</v>
      </c>
      <c r="I93" s="32">
        <f>H93*I70</f>
        <v>-49.11</v>
      </c>
      <c r="J93" s="74">
        <f>Rates!$L$14</f>
        <v>-0.81850000000000001</v>
      </c>
      <c r="K93" s="2">
        <f>J93*K70</f>
        <v>-49.11</v>
      </c>
      <c r="L93" s="48"/>
      <c r="M93" s="37">
        <f>Rates!$D$14</f>
        <v>-0.81850000000000001</v>
      </c>
      <c r="N93" s="32">
        <f>M93*N70</f>
        <v>-49.11</v>
      </c>
      <c r="O93" s="74">
        <f>Rates!$L$14</f>
        <v>-0.81850000000000001</v>
      </c>
      <c r="P93" s="2">
        <f>O93*P70</f>
        <v>-49.11</v>
      </c>
      <c r="Q93" s="48"/>
      <c r="R93" s="37">
        <f>Rates!$D$14</f>
        <v>-0.81850000000000001</v>
      </c>
      <c r="S93" s="32">
        <f>R93*S70</f>
        <v>-49.11</v>
      </c>
      <c r="T93" s="74">
        <f>Rates!$L$14</f>
        <v>-0.81850000000000001</v>
      </c>
      <c r="U93" s="2">
        <f>T93*U70</f>
        <v>-49.11</v>
      </c>
      <c r="V93" s="48"/>
    </row>
    <row r="94" spans="1:22" x14ac:dyDescent="0.25">
      <c r="A94" s="102">
        <f t="shared" si="10"/>
        <v>26</v>
      </c>
      <c r="B94" s="103" t="s">
        <v>23</v>
      </c>
      <c r="C94" s="86"/>
      <c r="D94" s="56">
        <f>SUM(D80:D93)</f>
        <v>432.7048159786948</v>
      </c>
      <c r="E94" s="70"/>
      <c r="F94" s="55">
        <f>SUM(F80:F93)</f>
        <v>411.31081597869479</v>
      </c>
      <c r="G94" s="87">
        <f>F94-D94</f>
        <v>-21.394000000000005</v>
      </c>
      <c r="H94" s="86"/>
      <c r="I94" s="56">
        <f>SUM(I80:I93)</f>
        <v>432.7048159786948</v>
      </c>
      <c r="J94" s="70"/>
      <c r="K94" s="55">
        <f>SUM(K80:K93)</f>
        <v>411.31081597869479</v>
      </c>
      <c r="L94" s="87">
        <f>K94-I94</f>
        <v>-21.394000000000005</v>
      </c>
      <c r="M94" s="86"/>
      <c r="N94" s="56">
        <f>SUM(N80:N93)</f>
        <v>432.7048159786948</v>
      </c>
      <c r="O94" s="70"/>
      <c r="P94" s="55">
        <f>SUM(P80:P93)</f>
        <v>411.31081597869479</v>
      </c>
      <c r="Q94" s="87">
        <f>P94-N94</f>
        <v>-21.394000000000005</v>
      </c>
      <c r="R94" s="86"/>
      <c r="S94" s="56">
        <f>SUM(S80:S93)</f>
        <v>585.66281597869488</v>
      </c>
      <c r="T94" s="70"/>
      <c r="U94" s="55">
        <f>SUM(U80:U93)</f>
        <v>411.31081597869479</v>
      </c>
      <c r="V94" s="87">
        <f>U94-S94</f>
        <v>-174.35200000000009</v>
      </c>
    </row>
    <row r="95" spans="1:22" x14ac:dyDescent="0.25">
      <c r="A95" s="104">
        <f t="shared" si="10"/>
        <v>27</v>
      </c>
      <c r="B95" s="105" t="s">
        <v>88</v>
      </c>
      <c r="C95" s="88"/>
      <c r="D95" s="80"/>
      <c r="E95" s="71"/>
      <c r="F95" s="57"/>
      <c r="G95" s="89">
        <f>G94/D94</f>
        <v>-4.9442481825886099E-2</v>
      </c>
      <c r="H95" s="88"/>
      <c r="I95" s="80"/>
      <c r="J95" s="71"/>
      <c r="K95" s="57"/>
      <c r="L95" s="89">
        <f>L94/I94</f>
        <v>-4.9442481825886099E-2</v>
      </c>
      <c r="M95" s="88"/>
      <c r="N95" s="80"/>
      <c r="O95" s="71"/>
      <c r="P95" s="57"/>
      <c r="Q95" s="89">
        <f>Q94/N94</f>
        <v>-4.9442481825886099E-2</v>
      </c>
      <c r="R95" s="88"/>
      <c r="S95" s="80"/>
      <c r="T95" s="71"/>
      <c r="U95" s="57"/>
      <c r="V95" s="89">
        <f>V94/S94</f>
        <v>-0.29770030680305754</v>
      </c>
    </row>
    <row r="96" spans="1:22" x14ac:dyDescent="0.25">
      <c r="A96" s="106">
        <f t="shared" si="10"/>
        <v>28</v>
      </c>
      <c r="B96" s="91" t="s">
        <v>26</v>
      </c>
      <c r="C96" s="90"/>
      <c r="D96" s="81"/>
      <c r="E96" s="72"/>
      <c r="F96" s="54"/>
      <c r="G96" s="91"/>
      <c r="H96" s="90"/>
      <c r="I96" s="81"/>
      <c r="J96" s="72"/>
      <c r="K96" s="54"/>
      <c r="L96" s="91"/>
      <c r="M96" s="90"/>
      <c r="N96" s="81"/>
      <c r="O96" s="72"/>
      <c r="P96" s="54"/>
      <c r="Q96" s="91"/>
      <c r="R96" s="90"/>
      <c r="S96" s="81"/>
      <c r="T96" s="72"/>
      <c r="U96" s="54"/>
      <c r="V96" s="91"/>
    </row>
    <row r="97" spans="1:22" x14ac:dyDescent="0.25">
      <c r="A97" s="99">
        <f t="shared" si="10"/>
        <v>29</v>
      </c>
      <c r="B97" s="48" t="s">
        <v>58</v>
      </c>
      <c r="C97" s="37">
        <f>Rates!$D$17</f>
        <v>2.6640000000000001</v>
      </c>
      <c r="D97" s="32">
        <f>C97*D70</f>
        <v>159.84</v>
      </c>
      <c r="E97" s="74">
        <f>Rates!$L$17</f>
        <v>2.6311</v>
      </c>
      <c r="F97" s="2">
        <f>E97*F70</f>
        <v>157.86599999999999</v>
      </c>
      <c r="G97" s="48"/>
      <c r="H97" s="37">
        <f>Rates!$D$17</f>
        <v>2.6640000000000001</v>
      </c>
      <c r="I97" s="32">
        <f>H97*I70</f>
        <v>159.84</v>
      </c>
      <c r="J97" s="74">
        <f>Rates!$L$17</f>
        <v>2.6311</v>
      </c>
      <c r="K97" s="2">
        <f>J97*K70</f>
        <v>157.86599999999999</v>
      </c>
      <c r="L97" s="48"/>
      <c r="M97" s="37">
        <f>Rates!$D$17</f>
        <v>2.6640000000000001</v>
      </c>
      <c r="N97" s="32">
        <f>M97*N70</f>
        <v>159.84</v>
      </c>
      <c r="O97" s="74">
        <f>Rates!$L$17</f>
        <v>2.6311</v>
      </c>
      <c r="P97" s="2">
        <f>O97*P70</f>
        <v>157.86599999999999</v>
      </c>
      <c r="Q97" s="48"/>
      <c r="R97" s="37">
        <f>Rates!$D$17</f>
        <v>2.6640000000000001</v>
      </c>
      <c r="S97" s="32">
        <f>R97*S70</f>
        <v>159.84</v>
      </c>
      <c r="T97" s="74">
        <f>Rates!$L$17</f>
        <v>2.6311</v>
      </c>
      <c r="U97" s="2">
        <f>T97*U70</f>
        <v>157.86599999999999</v>
      </c>
      <c r="V97" s="48"/>
    </row>
    <row r="98" spans="1:22" x14ac:dyDescent="0.25">
      <c r="A98" s="99">
        <f t="shared" si="10"/>
        <v>30</v>
      </c>
      <c r="B98" s="48" t="s">
        <v>59</v>
      </c>
      <c r="C98" s="37">
        <f>Rates!$D$18</f>
        <v>1.9890000000000001</v>
      </c>
      <c r="D98" s="32">
        <f>C98*D70</f>
        <v>119.34</v>
      </c>
      <c r="E98" s="74">
        <f>Rates!$L$18</f>
        <v>1.9709000000000001</v>
      </c>
      <c r="F98" s="2">
        <f>E98*F70</f>
        <v>118.254</v>
      </c>
      <c r="G98" s="48"/>
      <c r="H98" s="37">
        <f>Rates!$D$18</f>
        <v>1.9890000000000001</v>
      </c>
      <c r="I98" s="32">
        <f>H98*I70</f>
        <v>119.34</v>
      </c>
      <c r="J98" s="74">
        <f>Rates!$L$18</f>
        <v>1.9709000000000001</v>
      </c>
      <c r="K98" s="2">
        <f>J98*K70</f>
        <v>118.254</v>
      </c>
      <c r="L98" s="48"/>
      <c r="M98" s="37">
        <f>Rates!$D$18</f>
        <v>1.9890000000000001</v>
      </c>
      <c r="N98" s="32">
        <f>M98*N70</f>
        <v>119.34</v>
      </c>
      <c r="O98" s="74">
        <f>Rates!$L$18</f>
        <v>1.9709000000000001</v>
      </c>
      <c r="P98" s="2">
        <f>O98*P70</f>
        <v>118.254</v>
      </c>
      <c r="Q98" s="48"/>
      <c r="R98" s="37">
        <f>Rates!$D$18</f>
        <v>1.9890000000000001</v>
      </c>
      <c r="S98" s="32">
        <f>R98*S70</f>
        <v>119.34</v>
      </c>
      <c r="T98" s="74">
        <f>Rates!$L$18</f>
        <v>1.9709000000000001</v>
      </c>
      <c r="U98" s="2">
        <f>T98*U70</f>
        <v>118.254</v>
      </c>
      <c r="V98" s="48"/>
    </row>
    <row r="99" spans="1:22" x14ac:dyDescent="0.25">
      <c r="A99" s="102">
        <f t="shared" si="10"/>
        <v>31</v>
      </c>
      <c r="B99" s="103" t="s">
        <v>23</v>
      </c>
      <c r="C99" s="86"/>
      <c r="D99" s="56">
        <f>SUM(D97:D98)</f>
        <v>279.18</v>
      </c>
      <c r="E99" s="70"/>
      <c r="F99" s="55">
        <f>SUM(F97:F98)</f>
        <v>276.12</v>
      </c>
      <c r="G99" s="87">
        <f>F99-D99</f>
        <v>-3.0600000000000023</v>
      </c>
      <c r="H99" s="86"/>
      <c r="I99" s="56">
        <f>SUM(I97:I98)</f>
        <v>279.18</v>
      </c>
      <c r="J99" s="70"/>
      <c r="K99" s="55">
        <f>SUM(K97:K98)</f>
        <v>276.12</v>
      </c>
      <c r="L99" s="87">
        <f>K99-I99</f>
        <v>-3.0600000000000023</v>
      </c>
      <c r="M99" s="86"/>
      <c r="N99" s="56">
        <f>SUM(N97:N98)</f>
        <v>279.18</v>
      </c>
      <c r="O99" s="70"/>
      <c r="P99" s="55">
        <f>SUM(P97:P98)</f>
        <v>276.12</v>
      </c>
      <c r="Q99" s="87">
        <f>P99-N99</f>
        <v>-3.0600000000000023</v>
      </c>
      <c r="R99" s="86"/>
      <c r="S99" s="56">
        <f>SUM(S97:S98)</f>
        <v>279.18</v>
      </c>
      <c r="T99" s="70"/>
      <c r="U99" s="55">
        <f>SUM(U97:U98)</f>
        <v>276.12</v>
      </c>
      <c r="V99" s="87">
        <f>U99-S99</f>
        <v>-3.0600000000000023</v>
      </c>
    </row>
    <row r="100" spans="1:22" x14ac:dyDescent="0.25">
      <c r="A100" s="104">
        <f t="shared" si="10"/>
        <v>32</v>
      </c>
      <c r="B100" s="105" t="s">
        <v>88</v>
      </c>
      <c r="C100" s="88"/>
      <c r="D100" s="80"/>
      <c r="E100" s="71"/>
      <c r="F100" s="57"/>
      <c r="G100" s="89">
        <f>G99/D99</f>
        <v>-1.0960670535138628E-2</v>
      </c>
      <c r="H100" s="88"/>
      <c r="I100" s="80"/>
      <c r="J100" s="71"/>
      <c r="K100" s="57"/>
      <c r="L100" s="89">
        <f>L99/I99</f>
        <v>-1.0960670535138628E-2</v>
      </c>
      <c r="M100" s="88"/>
      <c r="N100" s="80"/>
      <c r="O100" s="71"/>
      <c r="P100" s="57"/>
      <c r="Q100" s="89">
        <f>Q99/N99</f>
        <v>-1.0960670535138628E-2</v>
      </c>
      <c r="R100" s="88"/>
      <c r="S100" s="80"/>
      <c r="T100" s="71"/>
      <c r="U100" s="57"/>
      <c r="V100" s="89">
        <f>V99/S99</f>
        <v>-1.0960670535138628E-2</v>
      </c>
    </row>
    <row r="101" spans="1:22" x14ac:dyDescent="0.25">
      <c r="A101" s="106">
        <f t="shared" si="10"/>
        <v>33</v>
      </c>
      <c r="B101" s="91" t="s">
        <v>27</v>
      </c>
      <c r="C101" s="90"/>
      <c r="D101" s="81"/>
      <c r="E101" s="72"/>
      <c r="F101" s="54"/>
      <c r="G101" s="91"/>
      <c r="H101" s="90"/>
      <c r="I101" s="81"/>
      <c r="J101" s="72"/>
      <c r="K101" s="54"/>
      <c r="L101" s="91"/>
      <c r="M101" s="90"/>
      <c r="N101" s="81"/>
      <c r="O101" s="72"/>
      <c r="P101" s="54"/>
      <c r="Q101" s="91"/>
      <c r="R101" s="90"/>
      <c r="S101" s="81"/>
      <c r="T101" s="72"/>
      <c r="U101" s="54"/>
      <c r="V101" s="91"/>
    </row>
    <row r="102" spans="1:22" x14ac:dyDescent="0.25">
      <c r="A102" s="99">
        <f t="shared" si="10"/>
        <v>34</v>
      </c>
      <c r="B102" s="48" t="s">
        <v>179</v>
      </c>
      <c r="C102" s="37">
        <f>WMSR+OESP+RRRP</f>
        <v>6.0000000000000001E-3</v>
      </c>
      <c r="D102" s="32">
        <f>C102*D72</f>
        <v>122.05439999999999</v>
      </c>
      <c r="E102" s="74">
        <f>WMSR+OESP+RRRP</f>
        <v>6.0000000000000001E-3</v>
      </c>
      <c r="F102" s="2">
        <f>E102*F72</f>
        <v>122.05439999999999</v>
      </c>
      <c r="G102" s="48"/>
      <c r="H102" s="37">
        <f>WMSR+OESP+RRRP</f>
        <v>6.0000000000000001E-3</v>
      </c>
      <c r="I102" s="32">
        <f>H102*I72</f>
        <v>122.05439999999999</v>
      </c>
      <c r="J102" s="74">
        <f>WMSR+OESP+RRRP</f>
        <v>6.0000000000000001E-3</v>
      </c>
      <c r="K102" s="2">
        <f>J102*K72</f>
        <v>122.05439999999999</v>
      </c>
      <c r="L102" s="48"/>
      <c r="M102" s="37">
        <f>WMSR+OESP+RRRP</f>
        <v>6.0000000000000001E-3</v>
      </c>
      <c r="N102" s="32">
        <f>M102*N72</f>
        <v>122.05439999999999</v>
      </c>
      <c r="O102" s="74">
        <f>WMSR+OESP+RRRP</f>
        <v>6.0000000000000001E-3</v>
      </c>
      <c r="P102" s="2">
        <f>O102*P72</f>
        <v>122.05439999999999</v>
      </c>
      <c r="Q102" s="48"/>
      <c r="R102" s="37">
        <f>WMSR+OESP+RRRP</f>
        <v>6.0000000000000001E-3</v>
      </c>
      <c r="S102" s="32">
        <f>R102*S72</f>
        <v>122.05439999999999</v>
      </c>
      <c r="T102" s="74">
        <f>WMSR+OESP+RRRP</f>
        <v>6.0000000000000001E-3</v>
      </c>
      <c r="U102" s="2">
        <f>T102*U72</f>
        <v>122.05439999999999</v>
      </c>
      <c r="V102" s="48"/>
    </row>
    <row r="103" spans="1:22" x14ac:dyDescent="0.25">
      <c r="A103" s="99">
        <f t="shared" si="10"/>
        <v>35</v>
      </c>
      <c r="B103" s="48" t="s">
        <v>57</v>
      </c>
      <c r="C103" s="37">
        <f>SSS</f>
        <v>0.25</v>
      </c>
      <c r="D103" s="32">
        <f>C103</f>
        <v>0.25</v>
      </c>
      <c r="E103" s="74">
        <f>SSS</f>
        <v>0.25</v>
      </c>
      <c r="F103" s="2">
        <f>E103</f>
        <v>0.25</v>
      </c>
      <c r="G103" s="48"/>
      <c r="H103" s="37">
        <f>SSS</f>
        <v>0.25</v>
      </c>
      <c r="I103" s="32">
        <f>H103</f>
        <v>0.25</v>
      </c>
      <c r="J103" s="74">
        <f>SSS</f>
        <v>0.25</v>
      </c>
      <c r="K103" s="2">
        <f>J103</f>
        <v>0.25</v>
      </c>
      <c r="L103" s="48"/>
      <c r="M103" s="37">
        <f>SSS</f>
        <v>0.25</v>
      </c>
      <c r="N103" s="32">
        <f>M103</f>
        <v>0.25</v>
      </c>
      <c r="O103" s="74">
        <f>SSS</f>
        <v>0.25</v>
      </c>
      <c r="P103" s="2">
        <f>O103</f>
        <v>0.25</v>
      </c>
      <c r="Q103" s="48"/>
      <c r="R103" s="37">
        <f>SSS</f>
        <v>0.25</v>
      </c>
      <c r="S103" s="32">
        <f>R103</f>
        <v>0.25</v>
      </c>
      <c r="T103" s="74">
        <f>SSS</f>
        <v>0.25</v>
      </c>
      <c r="U103" s="2">
        <f>T103</f>
        <v>0.25</v>
      </c>
      <c r="V103" s="48"/>
    </row>
    <row r="104" spans="1:22" x14ac:dyDescent="0.25">
      <c r="A104" s="99">
        <f t="shared" si="10"/>
        <v>36</v>
      </c>
      <c r="B104" s="48" t="s">
        <v>9</v>
      </c>
      <c r="C104" s="37">
        <v>7.0000000000000001E-3</v>
      </c>
      <c r="D104" s="32">
        <f>C104*D69</f>
        <v>136.5</v>
      </c>
      <c r="E104" s="74">
        <v>7.0000000000000001E-3</v>
      </c>
      <c r="F104" s="2">
        <f>E104*F69</f>
        <v>136.5</v>
      </c>
      <c r="G104" s="48"/>
      <c r="H104" s="37">
        <v>7.0000000000000001E-3</v>
      </c>
      <c r="I104" s="32">
        <f>H104*I69</f>
        <v>136.5</v>
      </c>
      <c r="J104" s="74">
        <v>7.0000000000000001E-3</v>
      </c>
      <c r="K104" s="2">
        <f>J104*K69</f>
        <v>136.5</v>
      </c>
      <c r="L104" s="48"/>
      <c r="M104" s="37">
        <v>7.0000000000000001E-3</v>
      </c>
      <c r="N104" s="32">
        <f>M104*N69</f>
        <v>136.5</v>
      </c>
      <c r="O104" s="74">
        <v>7.0000000000000001E-3</v>
      </c>
      <c r="P104" s="2">
        <f>O104*P69</f>
        <v>136.5</v>
      </c>
      <c r="Q104" s="48"/>
      <c r="R104" s="37">
        <v>7.0000000000000001E-3</v>
      </c>
      <c r="S104" s="32">
        <f>R104*S69</f>
        <v>136.5</v>
      </c>
      <c r="T104" s="74">
        <v>7.0000000000000001E-3</v>
      </c>
      <c r="U104" s="2">
        <f>T104*U69</f>
        <v>136.5</v>
      </c>
      <c r="V104" s="48"/>
    </row>
    <row r="105" spans="1:22" x14ac:dyDescent="0.25">
      <c r="A105" s="102">
        <f t="shared" si="10"/>
        <v>37</v>
      </c>
      <c r="B105" s="103" t="s">
        <v>10</v>
      </c>
      <c r="C105" s="86"/>
      <c r="D105" s="56">
        <f>SUM(D102:D104)</f>
        <v>258.80439999999999</v>
      </c>
      <c r="E105" s="70"/>
      <c r="F105" s="55">
        <f>SUM(F102:F104)</f>
        <v>258.80439999999999</v>
      </c>
      <c r="G105" s="87">
        <f>F105-D105</f>
        <v>0</v>
      </c>
      <c r="H105" s="86"/>
      <c r="I105" s="56">
        <f>SUM(I102:I104)</f>
        <v>258.80439999999999</v>
      </c>
      <c r="J105" s="70"/>
      <c r="K105" s="55">
        <f>SUM(K102:K104)</f>
        <v>258.80439999999999</v>
      </c>
      <c r="L105" s="87">
        <f>K105-I105</f>
        <v>0</v>
      </c>
      <c r="M105" s="86"/>
      <c r="N105" s="56">
        <f>SUM(N102:N104)</f>
        <v>258.80439999999999</v>
      </c>
      <c r="O105" s="70"/>
      <c r="P105" s="55">
        <f>SUM(P102:P104)</f>
        <v>258.80439999999999</v>
      </c>
      <c r="Q105" s="87">
        <f>P105-N105</f>
        <v>0</v>
      </c>
      <c r="R105" s="86"/>
      <c r="S105" s="56">
        <f>SUM(S102:S104)</f>
        <v>258.80439999999999</v>
      </c>
      <c r="T105" s="70"/>
      <c r="U105" s="55">
        <f>SUM(U102:U104)</f>
        <v>258.80439999999999</v>
      </c>
      <c r="V105" s="87">
        <f>U105-S105</f>
        <v>0</v>
      </c>
    </row>
    <row r="106" spans="1:22" x14ac:dyDescent="0.25">
      <c r="A106" s="104">
        <f t="shared" si="10"/>
        <v>38</v>
      </c>
      <c r="B106" s="105" t="s">
        <v>88</v>
      </c>
      <c r="C106" s="88"/>
      <c r="D106" s="80"/>
      <c r="E106" s="71"/>
      <c r="F106" s="57"/>
      <c r="G106" s="89">
        <f>G105/D105</f>
        <v>0</v>
      </c>
      <c r="H106" s="88"/>
      <c r="I106" s="80"/>
      <c r="J106" s="71"/>
      <c r="K106" s="57"/>
      <c r="L106" s="89">
        <f>L105/I105</f>
        <v>0</v>
      </c>
      <c r="M106" s="88"/>
      <c r="N106" s="80"/>
      <c r="O106" s="71"/>
      <c r="P106" s="57"/>
      <c r="Q106" s="89">
        <f>Q105/N105</f>
        <v>0</v>
      </c>
      <c r="R106" s="88"/>
      <c r="S106" s="80"/>
      <c r="T106" s="71"/>
      <c r="U106" s="57"/>
      <c r="V106" s="89">
        <f>V105/S105</f>
        <v>0</v>
      </c>
    </row>
    <row r="107" spans="1:22" x14ac:dyDescent="0.25">
      <c r="A107" s="124">
        <f t="shared" si="10"/>
        <v>39</v>
      </c>
      <c r="B107" s="125" t="s">
        <v>98</v>
      </c>
      <c r="C107" s="337"/>
      <c r="D107" s="127">
        <f>D77+D94+D99+D105</f>
        <v>3142.7451414114507</v>
      </c>
      <c r="E107" s="338"/>
      <c r="F107" s="53">
        <f>F77+F94+F99+F105</f>
        <v>3118.291141411451</v>
      </c>
      <c r="G107" s="345">
        <f>F107-D107</f>
        <v>-24.453999999999724</v>
      </c>
      <c r="H107" s="337"/>
      <c r="I107" s="127">
        <f>I77+I94+I99+I105</f>
        <v>3142.7451414114507</v>
      </c>
      <c r="J107" s="338"/>
      <c r="K107" s="53">
        <f>K77+K94+K99+K105</f>
        <v>3118.291141411451</v>
      </c>
      <c r="L107" s="345">
        <f>K107-I107</f>
        <v>-24.453999999999724</v>
      </c>
      <c r="M107" s="337"/>
      <c r="N107" s="127">
        <f>N77+N94+N99+N105</f>
        <v>3142.7451414114507</v>
      </c>
      <c r="O107" s="338"/>
      <c r="P107" s="53">
        <f>P77+P94+P99+P105</f>
        <v>3118.291141411451</v>
      </c>
      <c r="Q107" s="345">
        <f>P107-N107</f>
        <v>-24.453999999999724</v>
      </c>
      <c r="R107" s="337"/>
      <c r="S107" s="127">
        <f>S77+S94+S99+S105</f>
        <v>3295.7031414114513</v>
      </c>
      <c r="T107" s="338"/>
      <c r="U107" s="53">
        <f>U77+U94+U99+U105</f>
        <v>3118.291141411451</v>
      </c>
      <c r="V107" s="345">
        <f>U107-S107</f>
        <v>-177.41200000000026</v>
      </c>
    </row>
    <row r="108" spans="1:22" x14ac:dyDescent="0.25">
      <c r="A108" s="339">
        <f>A107+1</f>
        <v>40</v>
      </c>
      <c r="B108" s="340" t="s">
        <v>88</v>
      </c>
      <c r="C108" s="341"/>
      <c r="D108" s="342"/>
      <c r="E108" s="343"/>
      <c r="F108" s="344"/>
      <c r="G108" s="346">
        <f>G107/D107</f>
        <v>-7.7810954753451912E-3</v>
      </c>
      <c r="H108" s="341"/>
      <c r="I108" s="342"/>
      <c r="J108" s="343"/>
      <c r="K108" s="344"/>
      <c r="L108" s="346">
        <f>L107/I107</f>
        <v>-7.7810954753451912E-3</v>
      </c>
      <c r="M108" s="341"/>
      <c r="N108" s="342"/>
      <c r="O108" s="343"/>
      <c r="P108" s="344"/>
      <c r="Q108" s="346">
        <f>Q107/N107</f>
        <v>-7.7810954753451912E-3</v>
      </c>
      <c r="R108" s="341"/>
      <c r="S108" s="342"/>
      <c r="T108" s="343"/>
      <c r="U108" s="344"/>
      <c r="V108" s="346">
        <f>V107/S107</f>
        <v>-5.3831304698159194E-2</v>
      </c>
    </row>
    <row r="109" spans="1:22" x14ac:dyDescent="0.25">
      <c r="A109" s="108">
        <f>A108+1</f>
        <v>41</v>
      </c>
      <c r="B109" s="94" t="s">
        <v>11</v>
      </c>
      <c r="C109" s="50"/>
      <c r="D109" s="33">
        <f>D107*0.13</f>
        <v>408.55686838348862</v>
      </c>
      <c r="E109" s="76"/>
      <c r="F109" s="59">
        <f>F107*0.13</f>
        <v>405.37784838348864</v>
      </c>
      <c r="G109" s="94"/>
      <c r="H109" s="50"/>
      <c r="I109" s="33">
        <f>I107*0.13</f>
        <v>408.55686838348862</v>
      </c>
      <c r="J109" s="76"/>
      <c r="K109" s="59">
        <f>K107*0.13</f>
        <v>405.37784838348864</v>
      </c>
      <c r="L109" s="94"/>
      <c r="M109" s="50"/>
      <c r="N109" s="33">
        <f>N107*0.13</f>
        <v>408.55686838348862</v>
      </c>
      <c r="O109" s="76"/>
      <c r="P109" s="59">
        <f>P107*0.13</f>
        <v>405.37784838348864</v>
      </c>
      <c r="Q109" s="94"/>
      <c r="R109" s="50"/>
      <c r="S109" s="33">
        <f>S107*0.13</f>
        <v>428.44140838348869</v>
      </c>
      <c r="T109" s="76"/>
      <c r="U109" s="59">
        <f>U107*0.13</f>
        <v>405.37784838348864</v>
      </c>
      <c r="V109" s="94"/>
    </row>
    <row r="110" spans="1:22" x14ac:dyDescent="0.25">
      <c r="A110" s="109">
        <f t="shared" si="10"/>
        <v>42</v>
      </c>
      <c r="B110" s="110" t="s">
        <v>13</v>
      </c>
      <c r="C110" s="95"/>
      <c r="D110" s="64">
        <f>SUM(D107:D109)</f>
        <v>3551.3020097949393</v>
      </c>
      <c r="E110" s="78"/>
      <c r="F110" s="63">
        <f>SUM(F107:F109)</f>
        <v>3523.6689897949395</v>
      </c>
      <c r="G110" s="96">
        <f>F110-D110</f>
        <v>-27.63301999999976</v>
      </c>
      <c r="H110" s="95"/>
      <c r="I110" s="64">
        <f>SUM(I107:I109)</f>
        <v>3551.3020097949393</v>
      </c>
      <c r="J110" s="78"/>
      <c r="K110" s="63">
        <f>SUM(K107:K109)</f>
        <v>3523.6689897949395</v>
      </c>
      <c r="L110" s="96">
        <f>K110-I110</f>
        <v>-27.63301999999976</v>
      </c>
      <c r="M110" s="95"/>
      <c r="N110" s="64">
        <f>SUM(N107:N109)</f>
        <v>3551.3020097949393</v>
      </c>
      <c r="O110" s="78"/>
      <c r="P110" s="63">
        <f>SUM(P107:P109)</f>
        <v>3523.6689897949395</v>
      </c>
      <c r="Q110" s="96">
        <f>P110-N110</f>
        <v>-27.63301999999976</v>
      </c>
      <c r="R110" s="95"/>
      <c r="S110" s="64">
        <f>SUM(S107:S109)</f>
        <v>3724.1445497949398</v>
      </c>
      <c r="T110" s="78"/>
      <c r="U110" s="63">
        <f>SUM(U107:U109)</f>
        <v>3523.6689897949395</v>
      </c>
      <c r="V110" s="96">
        <f>U110-S110</f>
        <v>-200.47556000000031</v>
      </c>
    </row>
    <row r="111" spans="1:22" x14ac:dyDescent="0.25">
      <c r="A111" s="111">
        <f t="shared" si="10"/>
        <v>43</v>
      </c>
      <c r="B111" s="112" t="s">
        <v>88</v>
      </c>
      <c r="C111" s="97"/>
      <c r="D111" s="83"/>
      <c r="E111" s="79"/>
      <c r="F111" s="65"/>
      <c r="G111" s="98">
        <f>G110/D110</f>
        <v>-7.781095475345212E-3</v>
      </c>
      <c r="H111" s="97"/>
      <c r="I111" s="83"/>
      <c r="J111" s="79"/>
      <c r="K111" s="65"/>
      <c r="L111" s="98">
        <f>L110/I110</f>
        <v>-7.781095475345212E-3</v>
      </c>
      <c r="M111" s="97"/>
      <c r="N111" s="83"/>
      <c r="O111" s="79"/>
      <c r="P111" s="65"/>
      <c r="Q111" s="98">
        <f>Q110/N110</f>
        <v>-7.781095475345212E-3</v>
      </c>
      <c r="R111" s="97"/>
      <c r="S111" s="83"/>
      <c r="T111" s="79"/>
      <c r="U111" s="65"/>
      <c r="V111" s="98">
        <f>V110/S110</f>
        <v>-5.3831304698159201E-2</v>
      </c>
    </row>
    <row r="112" spans="1:22" x14ac:dyDescent="0.25">
      <c r="A112" s="151">
        <f t="shared" si="10"/>
        <v>44</v>
      </c>
      <c r="B112" s="152" t="s">
        <v>14</v>
      </c>
      <c r="C112" s="153"/>
      <c r="D112" s="154"/>
      <c r="E112" s="155"/>
      <c r="F112" s="156"/>
      <c r="G112" s="152"/>
      <c r="H112" s="153"/>
      <c r="I112" s="154"/>
      <c r="J112" s="155"/>
      <c r="K112" s="156"/>
      <c r="L112" s="152"/>
      <c r="M112" s="153"/>
      <c r="N112" s="154"/>
      <c r="O112" s="155"/>
      <c r="P112" s="156"/>
      <c r="Q112" s="152"/>
      <c r="R112" s="153"/>
      <c r="S112" s="154"/>
      <c r="T112" s="155"/>
      <c r="U112" s="156"/>
      <c r="V112" s="152"/>
    </row>
    <row r="113" spans="1:22" x14ac:dyDescent="0.25">
      <c r="A113" s="108">
        <f t="shared" si="10"/>
        <v>45</v>
      </c>
      <c r="B113" s="94" t="s">
        <v>97</v>
      </c>
      <c r="C113" s="162">
        <v>0</v>
      </c>
      <c r="D113" s="33">
        <f>C113*D70</f>
        <v>0</v>
      </c>
      <c r="E113" s="163">
        <v>0</v>
      </c>
      <c r="F113" s="59">
        <f>E113*F70</f>
        <v>0</v>
      </c>
      <c r="G113" s="94"/>
      <c r="H113" s="162">
        <v>0</v>
      </c>
      <c r="I113" s="33">
        <f>H113*I70</f>
        <v>0</v>
      </c>
      <c r="J113" s="163">
        <v>0</v>
      </c>
      <c r="K113" s="59">
        <f>J113*K70</f>
        <v>0</v>
      </c>
      <c r="L113" s="94"/>
      <c r="M113" s="162">
        <v>0</v>
      </c>
      <c r="N113" s="33">
        <f>M113*N70</f>
        <v>0</v>
      </c>
      <c r="O113" s="163">
        <v>0</v>
      </c>
      <c r="P113" s="59">
        <f>O113*P70</f>
        <v>0</v>
      </c>
      <c r="Q113" s="94"/>
      <c r="R113" s="162">
        <f>Rates!$D$25</f>
        <v>1.1795</v>
      </c>
      <c r="S113" s="33">
        <f>R113*S70</f>
        <v>70.77</v>
      </c>
      <c r="T113" s="163">
        <v>0</v>
      </c>
      <c r="U113" s="59">
        <f>T113*U70</f>
        <v>0</v>
      </c>
      <c r="V113" s="94"/>
    </row>
    <row r="114" spans="1:22" x14ac:dyDescent="0.25">
      <c r="A114" s="108">
        <f t="shared" si="10"/>
        <v>46</v>
      </c>
      <c r="B114" s="94" t="s">
        <v>164</v>
      </c>
      <c r="C114" s="162">
        <v>0</v>
      </c>
      <c r="D114" s="33">
        <f>C114*D70</f>
        <v>0</v>
      </c>
      <c r="E114" s="163">
        <v>0</v>
      </c>
      <c r="F114" s="59">
        <f>E114*F70</f>
        <v>0</v>
      </c>
      <c r="G114" s="94"/>
      <c r="H114" s="162">
        <v>0</v>
      </c>
      <c r="I114" s="33">
        <f>H114*I70</f>
        <v>0</v>
      </c>
      <c r="J114" s="163">
        <v>0</v>
      </c>
      <c r="K114" s="59">
        <f>J114*K70</f>
        <v>0</v>
      </c>
      <c r="L114" s="94"/>
      <c r="M114" s="162">
        <v>0</v>
      </c>
      <c r="N114" s="33">
        <f>M114*N70</f>
        <v>0</v>
      </c>
      <c r="O114" s="163">
        <v>0</v>
      </c>
      <c r="P114" s="59">
        <f>O114*P70</f>
        <v>0</v>
      </c>
      <c r="Q114" s="94"/>
      <c r="R114" s="162">
        <f>Rates!$D$26</f>
        <v>-0.1012</v>
      </c>
      <c r="S114" s="33">
        <f>R114*S70</f>
        <v>-6.0720000000000001</v>
      </c>
      <c r="T114" s="163">
        <v>0</v>
      </c>
      <c r="U114" s="59">
        <f>T114*U70</f>
        <v>0</v>
      </c>
      <c r="V114" s="94"/>
    </row>
    <row r="115" spans="1:22" x14ac:dyDescent="0.25">
      <c r="A115" s="108">
        <f t="shared" si="10"/>
        <v>47</v>
      </c>
      <c r="B115" s="94" t="s">
        <v>169</v>
      </c>
      <c r="C115" s="37">
        <f>Rates!$D$15</f>
        <v>1.3567</v>
      </c>
      <c r="D115" s="33">
        <f>C115*D70</f>
        <v>81.402000000000001</v>
      </c>
      <c r="E115" s="163">
        <f>Rates!$L$15</f>
        <v>0</v>
      </c>
      <c r="F115" s="59">
        <f>E115*F70</f>
        <v>0</v>
      </c>
      <c r="G115" s="48"/>
      <c r="H115" s="37">
        <f>Rates!$D$15</f>
        <v>1.3567</v>
      </c>
      <c r="I115" s="33">
        <f>H115*I70</f>
        <v>81.402000000000001</v>
      </c>
      <c r="J115" s="163">
        <f>Rates!$L$15</f>
        <v>0</v>
      </c>
      <c r="K115" s="59">
        <f>J115*K70</f>
        <v>0</v>
      </c>
      <c r="L115" s="48"/>
      <c r="M115" s="37">
        <f>Rates!$D$15</f>
        <v>1.3567</v>
      </c>
      <c r="N115" s="33">
        <f>M115*N70</f>
        <v>81.402000000000001</v>
      </c>
      <c r="O115" s="163">
        <f>Rates!$L$15</f>
        <v>0</v>
      </c>
      <c r="P115" s="59">
        <f>O115*P70</f>
        <v>0</v>
      </c>
      <c r="Q115" s="48"/>
      <c r="R115" s="37">
        <f>Rates!$D$15</f>
        <v>1.3567</v>
      </c>
      <c r="S115" s="33">
        <f>R115*S70</f>
        <v>81.402000000000001</v>
      </c>
      <c r="T115" s="163">
        <f>Rates!$L$15</f>
        <v>0</v>
      </c>
      <c r="U115" s="59">
        <f>T115*U70</f>
        <v>0</v>
      </c>
      <c r="V115" s="48"/>
    </row>
    <row r="116" spans="1:22" x14ac:dyDescent="0.25">
      <c r="A116" s="289">
        <f t="shared" si="10"/>
        <v>48</v>
      </c>
      <c r="B116" s="295" t="s">
        <v>170</v>
      </c>
      <c r="C116" s="290">
        <f>Rates!$D$16</f>
        <v>0</v>
      </c>
      <c r="D116" s="305">
        <f>C116*D70</f>
        <v>0</v>
      </c>
      <c r="E116" s="163">
        <f>Rates!$L$16</f>
        <v>-1.2999999999999999E-3</v>
      </c>
      <c r="F116" s="59">
        <f>E116*F69</f>
        <v>-25.349999999999998</v>
      </c>
      <c r="G116" s="85"/>
      <c r="H116" s="290">
        <f>Rates!$D$16</f>
        <v>0</v>
      </c>
      <c r="I116" s="305">
        <f>H116*I70</f>
        <v>0</v>
      </c>
      <c r="J116" s="163">
        <f>Rates!$L$16</f>
        <v>-1.2999999999999999E-3</v>
      </c>
      <c r="K116" s="59">
        <f>J116*K69</f>
        <v>-25.349999999999998</v>
      </c>
      <c r="L116" s="85"/>
      <c r="M116" s="290">
        <f>Rates!$D$16</f>
        <v>0</v>
      </c>
      <c r="N116" s="305">
        <f>M116*N70</f>
        <v>0</v>
      </c>
      <c r="O116" s="163">
        <f>Rates!$L$16</f>
        <v>-1.2999999999999999E-3</v>
      </c>
      <c r="P116" s="59">
        <f>O116*P69</f>
        <v>-25.349999999999998</v>
      </c>
      <c r="Q116" s="85"/>
      <c r="R116" s="290">
        <f>Rates!$D$16</f>
        <v>0</v>
      </c>
      <c r="S116" s="305">
        <f>R116*S70</f>
        <v>0</v>
      </c>
      <c r="T116" s="163">
        <f>Rates!$L$16</f>
        <v>-1.2999999999999999E-3</v>
      </c>
      <c r="U116" s="59">
        <f>T116*U69</f>
        <v>-25.349999999999998</v>
      </c>
      <c r="V116" s="85"/>
    </row>
    <row r="117" spans="1:22" x14ac:dyDescent="0.25">
      <c r="A117" s="347">
        <f t="shared" si="10"/>
        <v>49</v>
      </c>
      <c r="B117" s="348" t="s">
        <v>98</v>
      </c>
      <c r="C117" s="371"/>
      <c r="D117" s="350">
        <f>D107+SUM(D113:D116)</f>
        <v>3224.1471414114508</v>
      </c>
      <c r="E117" s="372"/>
      <c r="F117" s="352">
        <f>F107+SUM(F113:F116)</f>
        <v>3092.9411414114511</v>
      </c>
      <c r="G117" s="363">
        <f>F117-D117</f>
        <v>-131.20599999999968</v>
      </c>
      <c r="H117" s="371"/>
      <c r="I117" s="350">
        <f>I107+SUM(I113:I116)</f>
        <v>3224.1471414114508</v>
      </c>
      <c r="J117" s="372"/>
      <c r="K117" s="352">
        <f>K107+SUM(K113:K116)</f>
        <v>3092.9411414114511</v>
      </c>
      <c r="L117" s="363">
        <f>K117-I117</f>
        <v>-131.20599999999968</v>
      </c>
      <c r="M117" s="371"/>
      <c r="N117" s="350">
        <f>N107+SUM(N113:N116)</f>
        <v>3224.1471414114508</v>
      </c>
      <c r="O117" s="372"/>
      <c r="P117" s="352">
        <f>P107+SUM(P113:P116)</f>
        <v>3092.9411414114511</v>
      </c>
      <c r="Q117" s="363">
        <f>P117-N117</f>
        <v>-131.20599999999968</v>
      </c>
      <c r="R117" s="371"/>
      <c r="S117" s="350">
        <f>S107+SUM(S113:S116)</f>
        <v>3441.8031414114512</v>
      </c>
      <c r="T117" s="372"/>
      <c r="U117" s="352">
        <f>U107+SUM(U113:U116)</f>
        <v>3092.9411414114511</v>
      </c>
      <c r="V117" s="363">
        <f>U117-S117</f>
        <v>-348.86200000000008</v>
      </c>
    </row>
    <row r="118" spans="1:22" x14ac:dyDescent="0.25">
      <c r="A118" s="339">
        <f>A117+1</f>
        <v>50</v>
      </c>
      <c r="B118" s="340" t="s">
        <v>88</v>
      </c>
      <c r="C118" s="341"/>
      <c r="D118" s="342"/>
      <c r="E118" s="343"/>
      <c r="F118" s="344"/>
      <c r="G118" s="346">
        <f>G117/D117</f>
        <v>-4.0694792838319713E-2</v>
      </c>
      <c r="H118" s="341"/>
      <c r="I118" s="342"/>
      <c r="J118" s="343"/>
      <c r="K118" s="344"/>
      <c r="L118" s="346">
        <f>L117/I117</f>
        <v>-4.0694792838319713E-2</v>
      </c>
      <c r="M118" s="341"/>
      <c r="N118" s="342"/>
      <c r="O118" s="343"/>
      <c r="P118" s="344"/>
      <c r="Q118" s="346">
        <f>Q117/N117</f>
        <v>-4.0694792838319713E-2</v>
      </c>
      <c r="R118" s="341"/>
      <c r="S118" s="342"/>
      <c r="T118" s="343"/>
      <c r="U118" s="344"/>
      <c r="V118" s="346">
        <f>V117/S117</f>
        <v>-0.1013602421947163</v>
      </c>
    </row>
    <row r="119" spans="1:22" x14ac:dyDescent="0.25">
      <c r="A119" s="108">
        <f>A118+1</f>
        <v>51</v>
      </c>
      <c r="B119" s="94" t="s">
        <v>11</v>
      </c>
      <c r="C119" s="50"/>
      <c r="D119" s="33">
        <f>D117*0.13</f>
        <v>419.13912838348864</v>
      </c>
      <c r="E119" s="76"/>
      <c r="F119" s="59">
        <f>F117*0.13</f>
        <v>402.08234838348864</v>
      </c>
      <c r="G119" s="94"/>
      <c r="H119" s="50"/>
      <c r="I119" s="33">
        <f>I117*0.13</f>
        <v>419.13912838348864</v>
      </c>
      <c r="J119" s="76"/>
      <c r="K119" s="59">
        <f>K117*0.13</f>
        <v>402.08234838348864</v>
      </c>
      <c r="L119" s="94"/>
      <c r="M119" s="50"/>
      <c r="N119" s="33">
        <f>N117*0.13</f>
        <v>419.13912838348864</v>
      </c>
      <c r="O119" s="76"/>
      <c r="P119" s="59">
        <f>P117*0.13</f>
        <v>402.08234838348864</v>
      </c>
      <c r="Q119" s="94"/>
      <c r="R119" s="50"/>
      <c r="S119" s="33">
        <f>S117*0.13</f>
        <v>447.43440838348869</v>
      </c>
      <c r="T119" s="76"/>
      <c r="U119" s="59">
        <f>U117*0.13</f>
        <v>402.08234838348864</v>
      </c>
      <c r="V119" s="94"/>
    </row>
    <row r="120" spans="1:22" x14ac:dyDescent="0.25">
      <c r="A120" s="137">
        <f>A119+1</f>
        <v>52</v>
      </c>
      <c r="B120" s="138" t="s">
        <v>13</v>
      </c>
      <c r="C120" s="139"/>
      <c r="D120" s="140">
        <f>SUM(D117:D119)</f>
        <v>3643.2862697949395</v>
      </c>
      <c r="E120" s="141"/>
      <c r="F120" s="142">
        <f>SUM(F117:F119)</f>
        <v>3495.0234897949399</v>
      </c>
      <c r="G120" s="143">
        <f>F120-D120</f>
        <v>-148.26277999999957</v>
      </c>
      <c r="H120" s="139"/>
      <c r="I120" s="140">
        <f>SUM(I117:I119)</f>
        <v>3643.2862697949395</v>
      </c>
      <c r="J120" s="141"/>
      <c r="K120" s="142">
        <f>SUM(K117:K119)</f>
        <v>3495.0234897949399</v>
      </c>
      <c r="L120" s="143">
        <f>K120-I120</f>
        <v>-148.26277999999957</v>
      </c>
      <c r="M120" s="139"/>
      <c r="N120" s="140">
        <f>SUM(N117:N119)</f>
        <v>3643.2862697949395</v>
      </c>
      <c r="O120" s="141"/>
      <c r="P120" s="142">
        <f>SUM(P117:P119)</f>
        <v>3495.0234897949399</v>
      </c>
      <c r="Q120" s="143">
        <f>P120-N120</f>
        <v>-148.26277999999957</v>
      </c>
      <c r="R120" s="139"/>
      <c r="S120" s="140">
        <f>SUM(S117:S119)</f>
        <v>3889.2375497949397</v>
      </c>
      <c r="T120" s="141"/>
      <c r="U120" s="142">
        <f>SUM(U117:U119)</f>
        <v>3495.0234897949399</v>
      </c>
      <c r="V120" s="143">
        <f>U120-S120</f>
        <v>-394.21405999999979</v>
      </c>
    </row>
    <row r="121" spans="1:22" ht="15.75" thickBot="1" x14ac:dyDescent="0.3">
      <c r="A121" s="144">
        <f t="shared" si="10"/>
        <v>53</v>
      </c>
      <c r="B121" s="145" t="s">
        <v>88</v>
      </c>
      <c r="C121" s="146"/>
      <c r="D121" s="147"/>
      <c r="E121" s="148"/>
      <c r="F121" s="149"/>
      <c r="G121" s="150">
        <f>G120/D120</f>
        <v>-4.0694792838319692E-2</v>
      </c>
      <c r="H121" s="146"/>
      <c r="I121" s="147"/>
      <c r="J121" s="148"/>
      <c r="K121" s="149"/>
      <c r="L121" s="150">
        <f>L120/I120</f>
        <v>-4.0694792838319692E-2</v>
      </c>
      <c r="M121" s="146"/>
      <c r="N121" s="147"/>
      <c r="O121" s="148"/>
      <c r="P121" s="149"/>
      <c r="Q121" s="150">
        <f>Q120/N120</f>
        <v>-4.0694792838319692E-2</v>
      </c>
      <c r="R121" s="146"/>
      <c r="S121" s="147"/>
      <c r="T121" s="148"/>
      <c r="U121" s="149"/>
      <c r="V121" s="150">
        <f>V120/S120</f>
        <v>-0.10136024219471622</v>
      </c>
    </row>
    <row r="122" spans="1:22" ht="15.75" thickBot="1" x14ac:dyDescent="0.3"/>
    <row r="123" spans="1:22" x14ac:dyDescent="0.25">
      <c r="A123" s="113">
        <f>A121+1</f>
        <v>54</v>
      </c>
      <c r="B123" s="114" t="s">
        <v>90</v>
      </c>
      <c r="C123" s="113" t="s">
        <v>2</v>
      </c>
      <c r="D123" s="158" t="s">
        <v>3</v>
      </c>
      <c r="E123" s="159" t="s">
        <v>2</v>
      </c>
      <c r="F123" s="160" t="s">
        <v>3</v>
      </c>
      <c r="G123" s="161" t="s">
        <v>78</v>
      </c>
      <c r="H123" s="113" t="s">
        <v>2</v>
      </c>
      <c r="I123" s="158" t="s">
        <v>3</v>
      </c>
      <c r="J123" s="159" t="s">
        <v>2</v>
      </c>
      <c r="K123" s="160" t="s">
        <v>3</v>
      </c>
      <c r="L123" s="161" t="s">
        <v>78</v>
      </c>
      <c r="M123" s="113" t="s">
        <v>2</v>
      </c>
      <c r="N123" s="158" t="s">
        <v>3</v>
      </c>
      <c r="O123" s="159" t="s">
        <v>2</v>
      </c>
      <c r="P123" s="160" t="s">
        <v>3</v>
      </c>
      <c r="Q123" s="161" t="s">
        <v>78</v>
      </c>
      <c r="R123" s="113" t="s">
        <v>2</v>
      </c>
      <c r="S123" s="158" t="s">
        <v>3</v>
      </c>
      <c r="T123" s="159" t="s">
        <v>2</v>
      </c>
      <c r="U123" s="160" t="s">
        <v>3</v>
      </c>
      <c r="V123" s="161" t="s">
        <v>78</v>
      </c>
    </row>
    <row r="124" spans="1:22" x14ac:dyDescent="0.25">
      <c r="A124" s="99">
        <f>A123+1</f>
        <v>55</v>
      </c>
      <c r="B124" s="48" t="s">
        <v>89</v>
      </c>
      <c r="C124" s="49"/>
      <c r="D124" s="32">
        <f>SUM(D80:D81)+D83+D84+D93+D86</f>
        <v>352.02881597869481</v>
      </c>
      <c r="E124" s="66"/>
      <c r="F124" s="2">
        <f>SUM(F80:F81)+F83+F84+F93+F86</f>
        <v>345.20881597869482</v>
      </c>
      <c r="G124" s="36">
        <f>F124-D124</f>
        <v>-6.8199999999999932</v>
      </c>
      <c r="H124" s="49"/>
      <c r="I124" s="32">
        <f>SUM(I80:I81)+I83+I84+I93+I86</f>
        <v>352.02881597869481</v>
      </c>
      <c r="J124" s="66"/>
      <c r="K124" s="2">
        <f>SUM(K80:K81)+K83+K84+K93+K86</f>
        <v>345.20881597869482</v>
      </c>
      <c r="L124" s="36">
        <f>K124-I124</f>
        <v>-6.8199999999999932</v>
      </c>
      <c r="M124" s="49"/>
      <c r="N124" s="32">
        <f>SUM(N80:N81)+N83+N84+N93+N86</f>
        <v>352.02881597869481</v>
      </c>
      <c r="O124" s="66"/>
      <c r="P124" s="2">
        <f>SUM(P80:P81)+P83+P84+P93+P86</f>
        <v>345.20881597869482</v>
      </c>
      <c r="Q124" s="36">
        <f>P124-N124</f>
        <v>-6.8199999999999932</v>
      </c>
      <c r="R124" s="49"/>
      <c r="S124" s="32">
        <f>SUM(S80:S81)+S83+S84+S93+S86</f>
        <v>352.02881597869481</v>
      </c>
      <c r="T124" s="66"/>
      <c r="U124" s="2">
        <f>SUM(U80:U81)+U83+U84+U93+U86</f>
        <v>345.20881597869482</v>
      </c>
      <c r="V124" s="36">
        <f>U124-S124</f>
        <v>-6.8199999999999932</v>
      </c>
    </row>
    <row r="125" spans="1:22" x14ac:dyDescent="0.25">
      <c r="A125" s="124">
        <f t="shared" ref="A125:A127" si="19">A124+1</f>
        <v>56</v>
      </c>
      <c r="B125" s="125" t="s">
        <v>88</v>
      </c>
      <c r="C125" s="126"/>
      <c r="D125" s="127"/>
      <c r="E125" s="128"/>
      <c r="F125" s="53"/>
      <c r="G125" s="129">
        <f>G124/SUM(D124:D127)</f>
        <v>-1.5761322148852144E-2</v>
      </c>
      <c r="H125" s="126"/>
      <c r="I125" s="127"/>
      <c r="J125" s="128"/>
      <c r="K125" s="53"/>
      <c r="L125" s="129">
        <f>L124/SUM(I124:I127)</f>
        <v>-1.5761322148852144E-2</v>
      </c>
      <c r="M125" s="126"/>
      <c r="N125" s="127"/>
      <c r="O125" s="128"/>
      <c r="P125" s="53"/>
      <c r="Q125" s="129">
        <f>Q124/SUM(N124:N127)</f>
        <v>-1.5761322148852144E-2</v>
      </c>
      <c r="R125" s="126"/>
      <c r="S125" s="127"/>
      <c r="T125" s="128"/>
      <c r="U125" s="53"/>
      <c r="V125" s="129">
        <f>V124/SUM(S124:S127)</f>
        <v>-1.1644925738717364E-2</v>
      </c>
    </row>
    <row r="126" spans="1:22" x14ac:dyDescent="0.25">
      <c r="A126" s="99">
        <f t="shared" si="19"/>
        <v>57</v>
      </c>
      <c r="B126" s="48" t="s">
        <v>91</v>
      </c>
      <c r="C126" s="49"/>
      <c r="D126" s="32">
        <f>D82+SUM(D87:D92)+D85</f>
        <v>80.675999999999988</v>
      </c>
      <c r="E126" s="66"/>
      <c r="F126" s="2">
        <f>F82+SUM(F87:F92)+F85</f>
        <v>66.10199999999999</v>
      </c>
      <c r="G126" s="36">
        <f>F126-D126</f>
        <v>-14.573999999999998</v>
      </c>
      <c r="H126" s="49"/>
      <c r="I126" s="32">
        <f>I82+SUM(I87:I92)+I85</f>
        <v>80.675999999999988</v>
      </c>
      <c r="J126" s="66"/>
      <c r="K126" s="2">
        <f>K82+SUM(K87:K92)+K85</f>
        <v>66.10199999999999</v>
      </c>
      <c r="L126" s="36">
        <f>K126-I126</f>
        <v>-14.573999999999998</v>
      </c>
      <c r="M126" s="49"/>
      <c r="N126" s="32">
        <f>N82+SUM(N87:N92)+N85</f>
        <v>80.675999999999988</v>
      </c>
      <c r="O126" s="66"/>
      <c r="P126" s="2">
        <f>P82+SUM(P87:P92)+P85</f>
        <v>66.10199999999999</v>
      </c>
      <c r="Q126" s="36">
        <f>P126-N126</f>
        <v>-14.573999999999998</v>
      </c>
      <c r="R126" s="49"/>
      <c r="S126" s="32">
        <f>S82+SUM(S87:S92)+S85</f>
        <v>233.63399999999999</v>
      </c>
      <c r="T126" s="66"/>
      <c r="U126" s="2">
        <f>U82+SUM(U87:U92)+U85</f>
        <v>66.10199999999999</v>
      </c>
      <c r="V126" s="36">
        <f>U126-S126</f>
        <v>-167.53199999999998</v>
      </c>
    </row>
    <row r="127" spans="1:22" ht="15.75" thickBot="1" x14ac:dyDescent="0.3">
      <c r="A127" s="130">
        <f t="shared" si="19"/>
        <v>58</v>
      </c>
      <c r="B127" s="131" t="s">
        <v>88</v>
      </c>
      <c r="C127" s="132"/>
      <c r="D127" s="133"/>
      <c r="E127" s="134"/>
      <c r="F127" s="135"/>
      <c r="G127" s="136">
        <f>G126/SUM(D124:D127)</f>
        <v>-3.3681159677033917E-2</v>
      </c>
      <c r="H127" s="132"/>
      <c r="I127" s="133"/>
      <c r="J127" s="134"/>
      <c r="K127" s="135"/>
      <c r="L127" s="136">
        <f>L126/SUM(I124:I127)</f>
        <v>-3.3681159677033917E-2</v>
      </c>
      <c r="M127" s="132"/>
      <c r="N127" s="133"/>
      <c r="O127" s="134"/>
      <c r="P127" s="135"/>
      <c r="Q127" s="136">
        <f>Q126/SUM(N124:N127)</f>
        <v>-3.3681159677033917E-2</v>
      </c>
      <c r="R127" s="132"/>
      <c r="S127" s="133"/>
      <c r="T127" s="134"/>
      <c r="U127" s="135"/>
      <c r="V127" s="136">
        <f>V126/SUM(S124:S127)</f>
        <v>-0.28605538106434003</v>
      </c>
    </row>
    <row r="128" spans="1:22" ht="15.75" thickBot="1" x14ac:dyDescent="0.3"/>
    <row r="129" spans="1:22" x14ac:dyDescent="0.25">
      <c r="A129" s="333" t="s">
        <v>82</v>
      </c>
      <c r="B129" s="335" t="s">
        <v>0</v>
      </c>
      <c r="C129" s="331" t="s">
        <v>160</v>
      </c>
      <c r="D129" s="332"/>
      <c r="E129" s="329" t="s">
        <v>159</v>
      </c>
      <c r="F129" s="329"/>
      <c r="G129" s="330"/>
      <c r="H129" s="331" t="s">
        <v>161</v>
      </c>
      <c r="I129" s="332"/>
      <c r="J129" s="329" t="s">
        <v>159</v>
      </c>
      <c r="K129" s="329"/>
      <c r="L129" s="330"/>
      <c r="M129" s="331" t="s">
        <v>162</v>
      </c>
      <c r="N129" s="332"/>
      <c r="O129" s="329" t="s">
        <v>159</v>
      </c>
      <c r="P129" s="329"/>
      <c r="Q129" s="330"/>
      <c r="R129" s="331" t="s">
        <v>163</v>
      </c>
      <c r="S129" s="332"/>
      <c r="T129" s="329" t="s">
        <v>159</v>
      </c>
      <c r="U129" s="329"/>
      <c r="V129" s="330"/>
    </row>
    <row r="130" spans="1:22" x14ac:dyDescent="0.25">
      <c r="A130" s="334"/>
      <c r="B130" s="336"/>
      <c r="C130" s="117" t="s">
        <v>2</v>
      </c>
      <c r="D130" s="118" t="s">
        <v>3</v>
      </c>
      <c r="E130" s="119" t="s">
        <v>2</v>
      </c>
      <c r="F130" s="120" t="s">
        <v>3</v>
      </c>
      <c r="G130" s="246" t="s">
        <v>78</v>
      </c>
      <c r="H130" s="117" t="s">
        <v>2</v>
      </c>
      <c r="I130" s="118" t="s">
        <v>3</v>
      </c>
      <c r="J130" s="119" t="s">
        <v>2</v>
      </c>
      <c r="K130" s="120" t="s">
        <v>3</v>
      </c>
      <c r="L130" s="246" t="s">
        <v>78</v>
      </c>
      <c r="M130" s="117" t="s">
        <v>2</v>
      </c>
      <c r="N130" s="118" t="s">
        <v>3</v>
      </c>
      <c r="O130" s="119" t="s">
        <v>2</v>
      </c>
      <c r="P130" s="120" t="s">
        <v>3</v>
      </c>
      <c r="Q130" s="246" t="s">
        <v>78</v>
      </c>
      <c r="R130" s="117" t="s">
        <v>2</v>
      </c>
      <c r="S130" s="118" t="s">
        <v>3</v>
      </c>
      <c r="T130" s="119" t="s">
        <v>2</v>
      </c>
      <c r="U130" s="120" t="s">
        <v>3</v>
      </c>
      <c r="V130" s="246" t="s">
        <v>78</v>
      </c>
    </row>
    <row r="131" spans="1:22" x14ac:dyDescent="0.25">
      <c r="A131" s="99">
        <v>1</v>
      </c>
      <c r="B131" s="48" t="s">
        <v>69</v>
      </c>
      <c r="C131" s="49"/>
      <c r="D131" s="164">
        <v>32500</v>
      </c>
      <c r="E131" s="66"/>
      <c r="F131" s="44">
        <f>D131</f>
        <v>32500</v>
      </c>
      <c r="G131" s="48"/>
      <c r="H131" s="49"/>
      <c r="I131" s="306">
        <f>D131</f>
        <v>32500</v>
      </c>
      <c r="J131" s="66"/>
      <c r="K131" s="44">
        <f>I131</f>
        <v>32500</v>
      </c>
      <c r="L131" s="48"/>
      <c r="M131" s="49"/>
      <c r="N131" s="306">
        <f>I131</f>
        <v>32500</v>
      </c>
      <c r="O131" s="66"/>
      <c r="P131" s="44">
        <f>N131</f>
        <v>32500</v>
      </c>
      <c r="Q131" s="48"/>
      <c r="R131" s="49"/>
      <c r="S131" s="306">
        <f>N131</f>
        <v>32500</v>
      </c>
      <c r="T131" s="66"/>
      <c r="U131" s="44">
        <f>S131</f>
        <v>32500</v>
      </c>
      <c r="V131" s="48"/>
    </row>
    <row r="132" spans="1:22" x14ac:dyDescent="0.25">
      <c r="A132" s="99">
        <f>A131+1</f>
        <v>2</v>
      </c>
      <c r="B132" s="48" t="s">
        <v>70</v>
      </c>
      <c r="C132" s="49"/>
      <c r="D132" s="164">
        <v>100</v>
      </c>
      <c r="E132" s="66"/>
      <c r="F132" s="44">
        <f>D132</f>
        <v>100</v>
      </c>
      <c r="G132" s="48"/>
      <c r="H132" s="49"/>
      <c r="I132" s="306">
        <f>D132</f>
        <v>100</v>
      </c>
      <c r="J132" s="66"/>
      <c r="K132" s="44">
        <f>I132</f>
        <v>100</v>
      </c>
      <c r="L132" s="48"/>
      <c r="M132" s="49"/>
      <c r="N132" s="306">
        <f>I132</f>
        <v>100</v>
      </c>
      <c r="O132" s="66"/>
      <c r="P132" s="44">
        <f>N132</f>
        <v>100</v>
      </c>
      <c r="Q132" s="48"/>
      <c r="R132" s="49"/>
      <c r="S132" s="306">
        <f>N132</f>
        <v>100</v>
      </c>
      <c r="T132" s="66"/>
      <c r="U132" s="44">
        <f>S132</f>
        <v>100</v>
      </c>
      <c r="V132" s="48"/>
    </row>
    <row r="133" spans="1:22" x14ac:dyDescent="0.25">
      <c r="A133" s="99">
        <f t="shared" ref="A133:A183" si="20">A132+1</f>
        <v>3</v>
      </c>
      <c r="B133" s="48" t="s">
        <v>19</v>
      </c>
      <c r="C133" s="49"/>
      <c r="D133" s="30">
        <f>CKH_LOSS</f>
        <v>1.0431999999999999</v>
      </c>
      <c r="E133" s="66"/>
      <c r="F133" s="1">
        <f>EPI_LOSS</f>
        <v>1.0431999999999999</v>
      </c>
      <c r="G133" s="48"/>
      <c r="H133" s="49"/>
      <c r="I133" s="30">
        <f>SMP_LOSS</f>
        <v>1.0431999999999999</v>
      </c>
      <c r="J133" s="66"/>
      <c r="K133" s="1">
        <f>EPI_LOSS</f>
        <v>1.0431999999999999</v>
      </c>
      <c r="L133" s="48"/>
      <c r="M133" s="49"/>
      <c r="N133" s="30">
        <f>DUT_LOSS</f>
        <v>1.0431999999999999</v>
      </c>
      <c r="O133" s="66"/>
      <c r="P133" s="1">
        <f>EPI_LOSS</f>
        <v>1.0431999999999999</v>
      </c>
      <c r="Q133" s="48"/>
      <c r="R133" s="49"/>
      <c r="S133" s="30">
        <f>NEW_LOSS</f>
        <v>1.0431999999999999</v>
      </c>
      <c r="T133" s="66"/>
      <c r="U133" s="1">
        <f>EPI_LOSS</f>
        <v>1.0431999999999999</v>
      </c>
      <c r="V133" s="48"/>
    </row>
    <row r="134" spans="1:22" x14ac:dyDescent="0.25">
      <c r="A134" s="99">
        <f t="shared" si="20"/>
        <v>4</v>
      </c>
      <c r="B134" s="48" t="s">
        <v>71</v>
      </c>
      <c r="C134" s="49"/>
      <c r="D134" s="43">
        <f>D131*D133</f>
        <v>33904</v>
      </c>
      <c r="E134" s="66"/>
      <c r="F134" s="44">
        <f>F131*F133</f>
        <v>33904</v>
      </c>
      <c r="G134" s="48"/>
      <c r="H134" s="49"/>
      <c r="I134" s="43">
        <f>I131*I133</f>
        <v>33904</v>
      </c>
      <c r="J134" s="66"/>
      <c r="K134" s="44">
        <f>K131*K133</f>
        <v>33904</v>
      </c>
      <c r="L134" s="48"/>
      <c r="M134" s="49"/>
      <c r="N134" s="43">
        <f>N131*N133</f>
        <v>33904</v>
      </c>
      <c r="O134" s="66"/>
      <c r="P134" s="44">
        <f>P131*P133</f>
        <v>33904</v>
      </c>
      <c r="Q134" s="48"/>
      <c r="R134" s="49"/>
      <c r="S134" s="43">
        <f>S131*S133</f>
        <v>33904</v>
      </c>
      <c r="T134" s="66"/>
      <c r="U134" s="44">
        <f>U131*U133</f>
        <v>33904</v>
      </c>
      <c r="V134" s="48"/>
    </row>
    <row r="135" spans="1:22" x14ac:dyDescent="0.25">
      <c r="A135" s="100">
        <f t="shared" si="20"/>
        <v>5</v>
      </c>
      <c r="B135" s="46" t="s">
        <v>24</v>
      </c>
      <c r="C135" s="45"/>
      <c r="D135" s="31"/>
      <c r="E135" s="67"/>
      <c r="F135" s="29"/>
      <c r="G135" s="46"/>
      <c r="H135" s="45"/>
      <c r="I135" s="31"/>
      <c r="J135" s="67"/>
      <c r="K135" s="29"/>
      <c r="L135" s="46"/>
      <c r="M135" s="45"/>
      <c r="N135" s="31"/>
      <c r="O135" s="67"/>
      <c r="P135" s="29"/>
      <c r="Q135" s="46"/>
      <c r="R135" s="45"/>
      <c r="S135" s="31"/>
      <c r="T135" s="67"/>
      <c r="U135" s="29"/>
      <c r="V135" s="46"/>
    </row>
    <row r="136" spans="1:22" x14ac:dyDescent="0.25">
      <c r="A136" s="99">
        <f t="shared" si="20"/>
        <v>6</v>
      </c>
      <c r="B136" s="48" t="s">
        <v>20</v>
      </c>
      <c r="C136" s="47">
        <f>'General Input'!$B$11</f>
        <v>8.6999999999999994E-2</v>
      </c>
      <c r="D136" s="32">
        <f>D131*C136*TOU_OFF</f>
        <v>1837.3102529960054</v>
      </c>
      <c r="E136" s="68">
        <f>'General Input'!$B$11</f>
        <v>8.6999999999999994E-2</v>
      </c>
      <c r="F136" s="2">
        <f>F131*E136*TOU_OFF</f>
        <v>1837.3102529960054</v>
      </c>
      <c r="G136" s="48"/>
      <c r="H136" s="47">
        <f>'General Input'!$B$11</f>
        <v>8.6999999999999994E-2</v>
      </c>
      <c r="I136" s="32">
        <f>I131*H136*TOU_OFF</f>
        <v>1837.3102529960054</v>
      </c>
      <c r="J136" s="68">
        <f>'General Input'!$B$11</f>
        <v>8.6999999999999994E-2</v>
      </c>
      <c r="K136" s="2">
        <f>K131*J136*TOU_OFF</f>
        <v>1837.3102529960054</v>
      </c>
      <c r="L136" s="48"/>
      <c r="M136" s="47">
        <f>'General Input'!$B$11</f>
        <v>8.6999999999999994E-2</v>
      </c>
      <c r="N136" s="32">
        <f>N131*M136*TOU_OFF</f>
        <v>1837.3102529960054</v>
      </c>
      <c r="O136" s="68">
        <f>'General Input'!$B$11</f>
        <v>8.6999999999999994E-2</v>
      </c>
      <c r="P136" s="2">
        <f>P131*O136*TOU_OFF</f>
        <v>1837.3102529960054</v>
      </c>
      <c r="Q136" s="48"/>
      <c r="R136" s="47">
        <f>'General Input'!$B$11</f>
        <v>8.6999999999999994E-2</v>
      </c>
      <c r="S136" s="32">
        <f>S131*R136*TOU_OFF</f>
        <v>1837.3102529960054</v>
      </c>
      <c r="T136" s="68">
        <f>'General Input'!$B$11</f>
        <v>8.6999999999999994E-2</v>
      </c>
      <c r="U136" s="2">
        <f>U131*T136*TOU_OFF</f>
        <v>1837.3102529960054</v>
      </c>
      <c r="V136" s="48"/>
    </row>
    <row r="137" spans="1:22" x14ac:dyDescent="0.25">
      <c r="A137" s="99">
        <f t="shared" si="20"/>
        <v>7</v>
      </c>
      <c r="B137" s="48" t="s">
        <v>21</v>
      </c>
      <c r="C137" s="47">
        <f>'General Input'!$B$12</f>
        <v>0.13200000000000001</v>
      </c>
      <c r="D137" s="32">
        <f>D131*C137*TOU_MID</f>
        <v>731.18508655126504</v>
      </c>
      <c r="E137" s="68">
        <f>'General Input'!$B$12</f>
        <v>0.13200000000000001</v>
      </c>
      <c r="F137" s="2">
        <f>F131*E137*TOU_MID</f>
        <v>731.18508655126504</v>
      </c>
      <c r="G137" s="48"/>
      <c r="H137" s="47">
        <f>'General Input'!$B$12</f>
        <v>0.13200000000000001</v>
      </c>
      <c r="I137" s="32">
        <f>I131*H137*TOU_MID</f>
        <v>731.18508655126504</v>
      </c>
      <c r="J137" s="68">
        <f>'General Input'!$B$12</f>
        <v>0.13200000000000001</v>
      </c>
      <c r="K137" s="2">
        <f>K131*J137*TOU_MID</f>
        <v>731.18508655126504</v>
      </c>
      <c r="L137" s="48"/>
      <c r="M137" s="47">
        <f>'General Input'!$B$12</f>
        <v>0.13200000000000001</v>
      </c>
      <c r="N137" s="32">
        <f>N131*M137*TOU_MID</f>
        <v>731.18508655126504</v>
      </c>
      <c r="O137" s="68">
        <f>'General Input'!$B$12</f>
        <v>0.13200000000000001</v>
      </c>
      <c r="P137" s="2">
        <f>P131*O137*TOU_MID</f>
        <v>731.18508655126504</v>
      </c>
      <c r="Q137" s="48"/>
      <c r="R137" s="47">
        <f>'General Input'!$B$12</f>
        <v>0.13200000000000001</v>
      </c>
      <c r="S137" s="32">
        <f>S131*R137*TOU_MID</f>
        <v>731.18508655126504</v>
      </c>
      <c r="T137" s="68">
        <f>'General Input'!$B$12</f>
        <v>0.13200000000000001</v>
      </c>
      <c r="U137" s="2">
        <f>U131*T137*TOU_MID</f>
        <v>731.18508655126504</v>
      </c>
      <c r="V137" s="48"/>
    </row>
    <row r="138" spans="1:22" x14ac:dyDescent="0.25">
      <c r="A138" s="101">
        <f t="shared" si="20"/>
        <v>8</v>
      </c>
      <c r="B138" s="85" t="s">
        <v>22</v>
      </c>
      <c r="C138" s="84">
        <f>'General Input'!$B$13</f>
        <v>0.18</v>
      </c>
      <c r="D138" s="39">
        <f>D131*C138*TOU_ON</f>
        <v>1051.5978695073236</v>
      </c>
      <c r="E138" s="69">
        <f>'General Input'!$B$13</f>
        <v>0.18</v>
      </c>
      <c r="F138" s="40">
        <f>F131*E138*TOU_ON</f>
        <v>1051.5978695073236</v>
      </c>
      <c r="G138" s="85"/>
      <c r="H138" s="84">
        <f>'General Input'!$B$13</f>
        <v>0.18</v>
      </c>
      <c r="I138" s="39">
        <f>I131*H138*TOU_ON</f>
        <v>1051.5978695073236</v>
      </c>
      <c r="J138" s="69">
        <f>'General Input'!$B$13</f>
        <v>0.18</v>
      </c>
      <c r="K138" s="40">
        <f>K131*J138*TOU_ON</f>
        <v>1051.5978695073236</v>
      </c>
      <c r="L138" s="85"/>
      <c r="M138" s="84">
        <f>'General Input'!$B$13</f>
        <v>0.18</v>
      </c>
      <c r="N138" s="39">
        <f>N131*M138*TOU_ON</f>
        <v>1051.5978695073236</v>
      </c>
      <c r="O138" s="69">
        <f>'General Input'!$B$13</f>
        <v>0.18</v>
      </c>
      <c r="P138" s="40">
        <f>P131*O138*TOU_ON</f>
        <v>1051.5978695073236</v>
      </c>
      <c r="Q138" s="85"/>
      <c r="R138" s="84">
        <f>'General Input'!$B$13</f>
        <v>0.18</v>
      </c>
      <c r="S138" s="39">
        <f>S131*R138*TOU_ON</f>
        <v>1051.5978695073236</v>
      </c>
      <c r="T138" s="69">
        <f>'General Input'!$B$13</f>
        <v>0.18</v>
      </c>
      <c r="U138" s="40">
        <f>U131*T138*TOU_ON</f>
        <v>1051.5978695073236</v>
      </c>
      <c r="V138" s="85"/>
    </row>
    <row r="139" spans="1:22" x14ac:dyDescent="0.25">
      <c r="A139" s="102">
        <f t="shared" si="20"/>
        <v>9</v>
      </c>
      <c r="B139" s="103" t="s">
        <v>23</v>
      </c>
      <c r="C139" s="86"/>
      <c r="D139" s="56">
        <f>SUM(D136:D138)</f>
        <v>3620.0932090545939</v>
      </c>
      <c r="E139" s="70"/>
      <c r="F139" s="55">
        <f>SUM(F136:F138)</f>
        <v>3620.0932090545939</v>
      </c>
      <c r="G139" s="87">
        <f>D139-F139</f>
        <v>0</v>
      </c>
      <c r="H139" s="86"/>
      <c r="I139" s="56">
        <f>SUM(I136:I138)</f>
        <v>3620.0932090545939</v>
      </c>
      <c r="J139" s="70"/>
      <c r="K139" s="55">
        <f>SUM(K136:K138)</f>
        <v>3620.0932090545939</v>
      </c>
      <c r="L139" s="87">
        <f>I139-K139</f>
        <v>0</v>
      </c>
      <c r="M139" s="86"/>
      <c r="N139" s="56">
        <f>SUM(N136:N138)</f>
        <v>3620.0932090545939</v>
      </c>
      <c r="O139" s="70"/>
      <c r="P139" s="55">
        <f>SUM(P136:P138)</f>
        <v>3620.0932090545939</v>
      </c>
      <c r="Q139" s="87">
        <f>N139-P139</f>
        <v>0</v>
      </c>
      <c r="R139" s="86"/>
      <c r="S139" s="56">
        <f>SUM(S136:S138)</f>
        <v>3620.0932090545939</v>
      </c>
      <c r="T139" s="70"/>
      <c r="U139" s="55">
        <f>SUM(U136:U138)</f>
        <v>3620.0932090545939</v>
      </c>
      <c r="V139" s="87">
        <f>S139-U139</f>
        <v>0</v>
      </c>
    </row>
    <row r="140" spans="1:22" x14ac:dyDescent="0.25">
      <c r="A140" s="104">
        <f t="shared" si="20"/>
        <v>10</v>
      </c>
      <c r="B140" s="105" t="s">
        <v>88</v>
      </c>
      <c r="C140" s="88"/>
      <c r="D140" s="80"/>
      <c r="E140" s="71"/>
      <c r="F140" s="57"/>
      <c r="G140" s="89">
        <f>G139/D139</f>
        <v>0</v>
      </c>
      <c r="H140" s="88"/>
      <c r="I140" s="80"/>
      <c r="J140" s="71"/>
      <c r="K140" s="57"/>
      <c r="L140" s="89">
        <f>L139/I139</f>
        <v>0</v>
      </c>
      <c r="M140" s="88"/>
      <c r="N140" s="80"/>
      <c r="O140" s="71"/>
      <c r="P140" s="57"/>
      <c r="Q140" s="89">
        <f>Q139/N139</f>
        <v>0</v>
      </c>
      <c r="R140" s="88"/>
      <c r="S140" s="80"/>
      <c r="T140" s="71"/>
      <c r="U140" s="57"/>
      <c r="V140" s="89">
        <f>V139/S139</f>
        <v>0</v>
      </c>
    </row>
    <row r="141" spans="1:22" x14ac:dyDescent="0.25">
      <c r="A141" s="106">
        <f t="shared" si="20"/>
        <v>11</v>
      </c>
      <c r="B141" s="91" t="s">
        <v>25</v>
      </c>
      <c r="C141" s="90"/>
      <c r="D141" s="81"/>
      <c r="E141" s="72"/>
      <c r="F141" s="54"/>
      <c r="G141" s="91"/>
      <c r="H141" s="90"/>
      <c r="I141" s="81"/>
      <c r="J141" s="72"/>
      <c r="K141" s="54"/>
      <c r="L141" s="91"/>
      <c r="M141" s="90"/>
      <c r="N141" s="81"/>
      <c r="O141" s="72"/>
      <c r="P141" s="54"/>
      <c r="Q141" s="91"/>
      <c r="R141" s="90"/>
      <c r="S141" s="81"/>
      <c r="T141" s="72"/>
      <c r="U141" s="54"/>
      <c r="V141" s="91"/>
    </row>
    <row r="142" spans="1:22" x14ac:dyDescent="0.25">
      <c r="A142" s="99">
        <f t="shared" si="20"/>
        <v>12</v>
      </c>
      <c r="B142" s="48" t="s">
        <v>5</v>
      </c>
      <c r="C142" s="35">
        <f>Rates!$D$3</f>
        <v>97.27</v>
      </c>
      <c r="D142" s="32">
        <f>C142</f>
        <v>97.27</v>
      </c>
      <c r="E142" s="73">
        <f>Rates!$L$3</f>
        <v>98.97</v>
      </c>
      <c r="F142" s="2">
        <f>E142</f>
        <v>98.97</v>
      </c>
      <c r="G142" s="48"/>
      <c r="H142" s="35">
        <f>Rates!$D$3</f>
        <v>97.27</v>
      </c>
      <c r="I142" s="32">
        <f>H142</f>
        <v>97.27</v>
      </c>
      <c r="J142" s="73">
        <f>Rates!$L$3</f>
        <v>98.97</v>
      </c>
      <c r="K142" s="2">
        <f>J142</f>
        <v>98.97</v>
      </c>
      <c r="L142" s="48"/>
      <c r="M142" s="35">
        <f>Rates!$D$3</f>
        <v>97.27</v>
      </c>
      <c r="N142" s="32">
        <f>M142</f>
        <v>97.27</v>
      </c>
      <c r="O142" s="73">
        <f>Rates!$L$3</f>
        <v>98.97</v>
      </c>
      <c r="P142" s="2">
        <f>O142</f>
        <v>98.97</v>
      </c>
      <c r="Q142" s="48"/>
      <c r="R142" s="35">
        <f>Rates!$D$3</f>
        <v>97.27</v>
      </c>
      <c r="S142" s="32">
        <f>R142</f>
        <v>97.27</v>
      </c>
      <c r="T142" s="73">
        <f>Rates!$L$3</f>
        <v>98.97</v>
      </c>
      <c r="U142" s="2">
        <f>T142</f>
        <v>98.97</v>
      </c>
      <c r="V142" s="48"/>
    </row>
    <row r="143" spans="1:22" x14ac:dyDescent="0.25">
      <c r="A143" s="99">
        <f t="shared" si="20"/>
        <v>13</v>
      </c>
      <c r="B143" s="48" t="s">
        <v>140</v>
      </c>
      <c r="C143" s="35">
        <f>Rates!$D$4</f>
        <v>13.35</v>
      </c>
      <c r="D143" s="32">
        <f t="shared" ref="D143:D144" si="21">C143</f>
        <v>13.35</v>
      </c>
      <c r="E143" s="73">
        <f>Rates!$L$4</f>
        <v>0</v>
      </c>
      <c r="F143" s="2">
        <f t="shared" ref="F143:F144" si="22">E143</f>
        <v>0</v>
      </c>
      <c r="G143" s="48"/>
      <c r="H143" s="35">
        <f>Rates!$D$4</f>
        <v>13.35</v>
      </c>
      <c r="I143" s="32">
        <f t="shared" ref="I143:I144" si="23">H143</f>
        <v>13.35</v>
      </c>
      <c r="J143" s="73">
        <f>Rates!$L$4</f>
        <v>0</v>
      </c>
      <c r="K143" s="2">
        <f t="shared" ref="K143:K144" si="24">J143</f>
        <v>0</v>
      </c>
      <c r="L143" s="48"/>
      <c r="M143" s="35">
        <f>Rates!$D$4</f>
        <v>13.35</v>
      </c>
      <c r="N143" s="32">
        <f t="shared" ref="N143:N144" si="25">M143</f>
        <v>13.35</v>
      </c>
      <c r="O143" s="73">
        <f>Rates!$L$4</f>
        <v>0</v>
      </c>
      <c r="P143" s="2">
        <f t="shared" ref="P143:P144" si="26">O143</f>
        <v>0</v>
      </c>
      <c r="Q143" s="48"/>
      <c r="R143" s="35">
        <f>Rates!$D$4</f>
        <v>13.35</v>
      </c>
      <c r="S143" s="32">
        <f t="shared" ref="S143:S144" si="27">R143</f>
        <v>13.35</v>
      </c>
      <c r="T143" s="73">
        <f>Rates!$L$4</f>
        <v>0</v>
      </c>
      <c r="U143" s="2">
        <f t="shared" ref="U143:U144" si="28">T143</f>
        <v>0</v>
      </c>
      <c r="V143" s="48"/>
    </row>
    <row r="144" spans="1:22" x14ac:dyDescent="0.25">
      <c r="A144" s="99">
        <f t="shared" si="20"/>
        <v>14</v>
      </c>
      <c r="B144" s="48" t="s">
        <v>73</v>
      </c>
      <c r="C144" s="35">
        <f>Rates!$D$5</f>
        <v>0</v>
      </c>
      <c r="D144" s="32">
        <f t="shared" si="21"/>
        <v>0</v>
      </c>
      <c r="E144" s="73">
        <f>Rates!$L$5</f>
        <v>0</v>
      </c>
      <c r="F144" s="2">
        <f t="shared" si="22"/>
        <v>0</v>
      </c>
      <c r="G144" s="48"/>
      <c r="H144" s="35">
        <f>Rates!$D$5</f>
        <v>0</v>
      </c>
      <c r="I144" s="32">
        <f t="shared" si="23"/>
        <v>0</v>
      </c>
      <c r="J144" s="73">
        <f>Rates!$L$5</f>
        <v>0</v>
      </c>
      <c r="K144" s="2">
        <f t="shared" si="24"/>
        <v>0</v>
      </c>
      <c r="L144" s="48"/>
      <c r="M144" s="35">
        <f>Rates!$D$5</f>
        <v>0</v>
      </c>
      <c r="N144" s="32">
        <f t="shared" si="25"/>
        <v>0</v>
      </c>
      <c r="O144" s="73">
        <f>Rates!$L$5</f>
        <v>0</v>
      </c>
      <c r="P144" s="2">
        <f t="shared" si="26"/>
        <v>0</v>
      </c>
      <c r="Q144" s="48"/>
      <c r="R144" s="35">
        <f>Rates!$D$5</f>
        <v>0</v>
      </c>
      <c r="S144" s="32">
        <f t="shared" si="27"/>
        <v>0</v>
      </c>
      <c r="T144" s="73">
        <f>Rates!$L$5</f>
        <v>0</v>
      </c>
      <c r="U144" s="2">
        <f t="shared" si="28"/>
        <v>0</v>
      </c>
      <c r="V144" s="48"/>
    </row>
    <row r="145" spans="1:22" x14ac:dyDescent="0.25">
      <c r="A145" s="99">
        <f t="shared" si="20"/>
        <v>15</v>
      </c>
      <c r="B145" s="48" t="s">
        <v>4</v>
      </c>
      <c r="C145" s="37">
        <f>D139/D131</f>
        <v>0.11138748335552597</v>
      </c>
      <c r="D145" s="32">
        <f>(D134-D131)*C145</f>
        <v>156.38802663115845</v>
      </c>
      <c r="E145" s="74">
        <f>F139/F131</f>
        <v>0.11138748335552597</v>
      </c>
      <c r="F145" s="2">
        <f>(F134-F131)*E145</f>
        <v>156.38802663115845</v>
      </c>
      <c r="G145" s="48"/>
      <c r="H145" s="37">
        <f>I139/I131</f>
        <v>0.11138748335552597</v>
      </c>
      <c r="I145" s="32">
        <f>(I134-I131)*H145</f>
        <v>156.38802663115845</v>
      </c>
      <c r="J145" s="74">
        <f>K139/K131</f>
        <v>0.11138748335552597</v>
      </c>
      <c r="K145" s="2">
        <f>(K134-K131)*J145</f>
        <v>156.38802663115845</v>
      </c>
      <c r="L145" s="48"/>
      <c r="M145" s="37">
        <f>N139/N131</f>
        <v>0.11138748335552597</v>
      </c>
      <c r="N145" s="32">
        <f>(N134-N131)*M145</f>
        <v>156.38802663115845</v>
      </c>
      <c r="O145" s="74">
        <f>P139/P131</f>
        <v>0.11138748335552597</v>
      </c>
      <c r="P145" s="2">
        <f>(P134-P131)*O145</f>
        <v>156.38802663115845</v>
      </c>
      <c r="Q145" s="48"/>
      <c r="R145" s="37">
        <f>S139/S131</f>
        <v>0.11138748335552597</v>
      </c>
      <c r="S145" s="32">
        <f>(S134-S131)*R145</f>
        <v>156.38802663115845</v>
      </c>
      <c r="T145" s="74">
        <f>U139/U131</f>
        <v>0.11138748335552597</v>
      </c>
      <c r="U145" s="2">
        <f>(U134-U131)*T145</f>
        <v>156.38802663115845</v>
      </c>
      <c r="V145" s="48"/>
    </row>
    <row r="146" spans="1:22" x14ac:dyDescent="0.25">
      <c r="A146" s="99">
        <f t="shared" si="20"/>
        <v>16</v>
      </c>
      <c r="B146" s="48" t="s">
        <v>68</v>
      </c>
      <c r="C146" s="37">
        <f>Rates!$D$7</f>
        <v>3.2218</v>
      </c>
      <c r="D146" s="32">
        <f>C146*D132</f>
        <v>322.18</v>
      </c>
      <c r="E146" s="74">
        <f>Rates!$L$7</f>
        <v>3.2782</v>
      </c>
      <c r="F146" s="2">
        <f>E146*F132</f>
        <v>327.82</v>
      </c>
      <c r="G146" s="48"/>
      <c r="H146" s="37">
        <f>Rates!$D$7</f>
        <v>3.2218</v>
      </c>
      <c r="I146" s="32">
        <f>H146*I132</f>
        <v>322.18</v>
      </c>
      <c r="J146" s="74">
        <f>Rates!$L$7</f>
        <v>3.2782</v>
      </c>
      <c r="K146" s="2">
        <f>J146*K132</f>
        <v>327.82</v>
      </c>
      <c r="L146" s="48"/>
      <c r="M146" s="37">
        <f>Rates!$D$7</f>
        <v>3.2218</v>
      </c>
      <c r="N146" s="32">
        <f>M146*N132</f>
        <v>322.18</v>
      </c>
      <c r="O146" s="74">
        <f>Rates!$L$7</f>
        <v>3.2782</v>
      </c>
      <c r="P146" s="2">
        <f>O146*P132</f>
        <v>327.82</v>
      </c>
      <c r="Q146" s="48"/>
      <c r="R146" s="37">
        <f>Rates!$D$7</f>
        <v>3.2218</v>
      </c>
      <c r="S146" s="32">
        <f>R146*S132</f>
        <v>322.18</v>
      </c>
      <c r="T146" s="74">
        <f>Rates!$L$7</f>
        <v>3.2782</v>
      </c>
      <c r="U146" s="2">
        <f>T146*U132</f>
        <v>327.82</v>
      </c>
      <c r="V146" s="48"/>
    </row>
    <row r="147" spans="1:22" x14ac:dyDescent="0.25">
      <c r="A147" s="99">
        <f t="shared" si="20"/>
        <v>17</v>
      </c>
      <c r="B147" s="48" t="s">
        <v>7</v>
      </c>
      <c r="C147" s="37">
        <f>Rates!$D$8</f>
        <v>0.62009999999999998</v>
      </c>
      <c r="D147" s="32">
        <f>C147*D132</f>
        <v>62.01</v>
      </c>
      <c r="E147" s="74">
        <f>Rates!$L$8</f>
        <v>0.62009999999999998</v>
      </c>
      <c r="F147" s="2">
        <f>E147*F132</f>
        <v>62.01</v>
      </c>
      <c r="G147" s="48"/>
      <c r="H147" s="37">
        <f>Rates!$D$8</f>
        <v>0.62009999999999998</v>
      </c>
      <c r="I147" s="32">
        <f>H147*I132</f>
        <v>62.01</v>
      </c>
      <c r="J147" s="74">
        <f>Rates!$L$8</f>
        <v>0.62009999999999998</v>
      </c>
      <c r="K147" s="2">
        <f>J147*K132</f>
        <v>62.01</v>
      </c>
      <c r="L147" s="48"/>
      <c r="M147" s="37">
        <f>Rates!$D$8</f>
        <v>0.62009999999999998</v>
      </c>
      <c r="N147" s="32">
        <f>M147*N132</f>
        <v>62.01</v>
      </c>
      <c r="O147" s="74">
        <f>Rates!$L$8</f>
        <v>0.62009999999999998</v>
      </c>
      <c r="P147" s="2">
        <f>O147*P132</f>
        <v>62.01</v>
      </c>
      <c r="Q147" s="48"/>
      <c r="R147" s="37">
        <f>Rates!$D$8</f>
        <v>0.62009999999999998</v>
      </c>
      <c r="S147" s="32">
        <f>R147*S132</f>
        <v>62.01</v>
      </c>
      <c r="T147" s="74">
        <f>Rates!$L$8</f>
        <v>0.62009999999999998</v>
      </c>
      <c r="U147" s="2">
        <f>T147*U132</f>
        <v>62.01</v>
      </c>
      <c r="V147" s="48"/>
    </row>
    <row r="148" spans="1:22" x14ac:dyDescent="0.25">
      <c r="A148" s="99">
        <f t="shared" si="20"/>
        <v>18</v>
      </c>
      <c r="B148" s="48" t="s">
        <v>8</v>
      </c>
      <c r="C148" s="37">
        <f>Rates!$D$9</f>
        <v>5.6300000000000003E-2</v>
      </c>
      <c r="D148" s="32">
        <f>C148*D132</f>
        <v>5.63</v>
      </c>
      <c r="E148" s="74">
        <f>Rates!$L$9</f>
        <v>8.0399999999999999E-2</v>
      </c>
      <c r="F148" s="2">
        <f>E148*F132</f>
        <v>8.0399999999999991</v>
      </c>
      <c r="G148" s="48"/>
      <c r="H148" s="37">
        <f>Rates!$D$9</f>
        <v>5.6300000000000003E-2</v>
      </c>
      <c r="I148" s="32">
        <f>H148*I132</f>
        <v>5.63</v>
      </c>
      <c r="J148" s="74">
        <f>Rates!$L$9</f>
        <v>8.0399999999999999E-2</v>
      </c>
      <c r="K148" s="2">
        <f>J148*K132</f>
        <v>8.0399999999999991</v>
      </c>
      <c r="L148" s="48"/>
      <c r="M148" s="37">
        <f>Rates!$D$9</f>
        <v>5.6300000000000003E-2</v>
      </c>
      <c r="N148" s="32">
        <f>M148*N132</f>
        <v>5.63</v>
      </c>
      <c r="O148" s="74">
        <f>Rates!$L$9</f>
        <v>8.0399999999999999E-2</v>
      </c>
      <c r="P148" s="2">
        <f>O148*P132</f>
        <v>8.0399999999999991</v>
      </c>
      <c r="Q148" s="48"/>
      <c r="R148" s="37">
        <f>Rates!$D$9</f>
        <v>5.6300000000000003E-2</v>
      </c>
      <c r="S148" s="32">
        <f>R148*S132</f>
        <v>5.63</v>
      </c>
      <c r="T148" s="74">
        <f>Rates!$L$9</f>
        <v>8.0399999999999999E-2</v>
      </c>
      <c r="U148" s="2">
        <f>T148*U132</f>
        <v>8.0399999999999991</v>
      </c>
      <c r="V148" s="48"/>
    </row>
    <row r="149" spans="1:22" x14ac:dyDescent="0.25">
      <c r="A149" s="99">
        <f t="shared" si="20"/>
        <v>19</v>
      </c>
      <c r="B149" s="48" t="s">
        <v>76</v>
      </c>
      <c r="C149" s="37">
        <v>0</v>
      </c>
      <c r="D149" s="32">
        <f>C149*D132</f>
        <v>0</v>
      </c>
      <c r="E149" s="74">
        <v>0</v>
      </c>
      <c r="F149" s="2">
        <f>E149*F132</f>
        <v>0</v>
      </c>
      <c r="G149" s="48"/>
      <c r="H149" s="37">
        <v>0</v>
      </c>
      <c r="I149" s="32">
        <f>H149*I132</f>
        <v>0</v>
      </c>
      <c r="J149" s="74">
        <v>0</v>
      </c>
      <c r="K149" s="2">
        <f>J149*K132</f>
        <v>0</v>
      </c>
      <c r="L149" s="48"/>
      <c r="M149" s="37">
        <v>0</v>
      </c>
      <c r="N149" s="32">
        <f>M149*N132</f>
        <v>0</v>
      </c>
      <c r="O149" s="74">
        <v>0</v>
      </c>
      <c r="P149" s="2">
        <f>O149*P132</f>
        <v>0</v>
      </c>
      <c r="Q149" s="48"/>
      <c r="R149" s="37">
        <f>Rates!$D$23</f>
        <v>0.87029999999999996</v>
      </c>
      <c r="S149" s="32">
        <f>R149*S132</f>
        <v>87.03</v>
      </c>
      <c r="T149" s="74">
        <v>0</v>
      </c>
      <c r="U149" s="2">
        <f>T149*U132</f>
        <v>0</v>
      </c>
      <c r="V149" s="48"/>
    </row>
    <row r="150" spans="1:22" x14ac:dyDescent="0.25">
      <c r="A150" s="99">
        <f t="shared" si="20"/>
        <v>20</v>
      </c>
      <c r="B150" s="48" t="s">
        <v>83</v>
      </c>
      <c r="C150" s="37">
        <v>0</v>
      </c>
      <c r="D150" s="32">
        <f>C150*D132</f>
        <v>0</v>
      </c>
      <c r="E150" s="74">
        <v>0</v>
      </c>
      <c r="F150" s="2">
        <f>E150*F132</f>
        <v>0</v>
      </c>
      <c r="G150" s="48"/>
      <c r="H150" s="37">
        <v>0</v>
      </c>
      <c r="I150" s="32">
        <f>H150*I132</f>
        <v>0</v>
      </c>
      <c r="J150" s="74">
        <v>0</v>
      </c>
      <c r="K150" s="2">
        <f>J150*K132</f>
        <v>0</v>
      </c>
      <c r="L150" s="48"/>
      <c r="M150" s="37">
        <v>0</v>
      </c>
      <c r="N150" s="32">
        <f>M150*N132</f>
        <v>0</v>
      </c>
      <c r="O150" s="74">
        <v>0</v>
      </c>
      <c r="P150" s="2">
        <f>O150*P132</f>
        <v>0</v>
      </c>
      <c r="Q150" s="48"/>
      <c r="R150" s="37">
        <f>Rates!$D$24</f>
        <v>1.679</v>
      </c>
      <c r="S150" s="32">
        <f>R150*S132</f>
        <v>167.9</v>
      </c>
      <c r="T150" s="74">
        <v>0</v>
      </c>
      <c r="U150" s="2">
        <f>T150*U132</f>
        <v>0</v>
      </c>
      <c r="V150" s="48"/>
    </row>
    <row r="151" spans="1:22" x14ac:dyDescent="0.25">
      <c r="A151" s="99">
        <f t="shared" si="20"/>
        <v>21</v>
      </c>
      <c r="B151" s="48" t="s">
        <v>77</v>
      </c>
      <c r="C151" s="37">
        <f>Rates!$D$10</f>
        <v>0.57909999999999995</v>
      </c>
      <c r="D151" s="32">
        <f>C151*D132</f>
        <v>57.91</v>
      </c>
      <c r="E151" s="74">
        <f>Rates!$L$10</f>
        <v>0</v>
      </c>
      <c r="F151" s="2">
        <f>E151*F132</f>
        <v>0</v>
      </c>
      <c r="G151" s="48"/>
      <c r="H151" s="37">
        <f>Rates!$D$10</f>
        <v>0.57909999999999995</v>
      </c>
      <c r="I151" s="32">
        <f>H151*I132</f>
        <v>57.91</v>
      </c>
      <c r="J151" s="74">
        <f>Rates!$L$10</f>
        <v>0</v>
      </c>
      <c r="K151" s="2">
        <f>J151*K132</f>
        <v>0</v>
      </c>
      <c r="L151" s="48"/>
      <c r="M151" s="37">
        <f>Rates!$D$10</f>
        <v>0.57909999999999995</v>
      </c>
      <c r="N151" s="32">
        <f>M151*N132</f>
        <v>57.91</v>
      </c>
      <c r="O151" s="74">
        <f>Rates!$L$10</f>
        <v>0</v>
      </c>
      <c r="P151" s="2">
        <f>O151*P132</f>
        <v>0</v>
      </c>
      <c r="Q151" s="48"/>
      <c r="R151" s="37">
        <f>Rates!$D$10</f>
        <v>0.57909999999999995</v>
      </c>
      <c r="S151" s="32">
        <f>R151*S132</f>
        <v>57.91</v>
      </c>
      <c r="T151" s="74">
        <f>Rates!$L$10</f>
        <v>0</v>
      </c>
      <c r="U151" s="2">
        <f>T151*U132</f>
        <v>0</v>
      </c>
      <c r="V151" s="48"/>
    </row>
    <row r="152" spans="1:22" x14ac:dyDescent="0.25">
      <c r="A152" s="99">
        <f t="shared" si="20"/>
        <v>22</v>
      </c>
      <c r="B152" s="48" t="s">
        <v>158</v>
      </c>
      <c r="C152" s="37">
        <f>Rates!$D$11</f>
        <v>0</v>
      </c>
      <c r="D152" s="32">
        <f>C152*D132</f>
        <v>0</v>
      </c>
      <c r="E152" s="74">
        <f>Rates!$L$11</f>
        <v>0.36499999999999999</v>
      </c>
      <c r="F152" s="2">
        <f>E152*F132</f>
        <v>36.5</v>
      </c>
      <c r="G152" s="48"/>
      <c r="H152" s="37">
        <f>Rates!$D$11</f>
        <v>0</v>
      </c>
      <c r="I152" s="32">
        <f>H152*I132</f>
        <v>0</v>
      </c>
      <c r="J152" s="74">
        <f>Rates!$L$11</f>
        <v>0.36499999999999999</v>
      </c>
      <c r="K152" s="2">
        <f>J152*K132</f>
        <v>36.5</v>
      </c>
      <c r="L152" s="48"/>
      <c r="M152" s="37">
        <f>Rates!$D$11</f>
        <v>0</v>
      </c>
      <c r="N152" s="32">
        <f>M152*N132</f>
        <v>0</v>
      </c>
      <c r="O152" s="74">
        <f>Rates!$L$11</f>
        <v>0.36499999999999999</v>
      </c>
      <c r="P152" s="2">
        <f>O152*P132</f>
        <v>36.5</v>
      </c>
      <c r="Q152" s="48"/>
      <c r="R152" s="37">
        <f>Rates!$D$11</f>
        <v>0</v>
      </c>
      <c r="S152" s="32">
        <f>R152*S132</f>
        <v>0</v>
      </c>
      <c r="T152" s="74">
        <f>Rates!$L$11</f>
        <v>0.36499999999999999</v>
      </c>
      <c r="U152" s="2">
        <f>T152*U132</f>
        <v>36.5</v>
      </c>
      <c r="V152" s="48"/>
    </row>
    <row r="153" spans="1:22" x14ac:dyDescent="0.25">
      <c r="A153" s="99">
        <f t="shared" si="20"/>
        <v>23</v>
      </c>
      <c r="B153" s="48" t="s">
        <v>174</v>
      </c>
      <c r="C153" s="37">
        <f>Rates!$D$12</f>
        <v>0</v>
      </c>
      <c r="D153" s="32">
        <f>C153*D132</f>
        <v>0</v>
      </c>
      <c r="E153" s="74">
        <f>Rates!$L$12</f>
        <v>0.1166</v>
      </c>
      <c r="F153" s="2">
        <f>E153*F132</f>
        <v>11.66</v>
      </c>
      <c r="G153" s="48"/>
      <c r="H153" s="37">
        <f>Rates!$D$12</f>
        <v>0</v>
      </c>
      <c r="I153" s="32">
        <f>H153*I132</f>
        <v>0</v>
      </c>
      <c r="J153" s="74">
        <f>Rates!$L$12</f>
        <v>0.1166</v>
      </c>
      <c r="K153" s="2">
        <f>J153*K132</f>
        <v>11.66</v>
      </c>
      <c r="L153" s="48"/>
      <c r="M153" s="37">
        <f>Rates!$D$12</f>
        <v>0</v>
      </c>
      <c r="N153" s="32">
        <f>M153*N132</f>
        <v>0</v>
      </c>
      <c r="O153" s="74">
        <f>Rates!$L$12</f>
        <v>0.1166</v>
      </c>
      <c r="P153" s="2">
        <f>O153*P132</f>
        <v>11.66</v>
      </c>
      <c r="Q153" s="48"/>
      <c r="R153" s="37">
        <f>Rates!$D$12</f>
        <v>0</v>
      </c>
      <c r="S153" s="32">
        <f>R153*S132</f>
        <v>0</v>
      </c>
      <c r="T153" s="74">
        <f>Rates!$L$12</f>
        <v>0.1166</v>
      </c>
      <c r="U153" s="2">
        <f>T153*U132</f>
        <v>11.66</v>
      </c>
      <c r="V153" s="48"/>
    </row>
    <row r="154" spans="1:22" x14ac:dyDescent="0.25">
      <c r="A154" s="99">
        <f t="shared" si="20"/>
        <v>24</v>
      </c>
      <c r="B154" s="48" t="s">
        <v>72</v>
      </c>
      <c r="C154" s="37">
        <f>Rates!$D$13</f>
        <v>0.1454</v>
      </c>
      <c r="D154" s="32">
        <f>C154*D132</f>
        <v>14.540000000000001</v>
      </c>
      <c r="E154" s="74">
        <f>Rates!$L$13</f>
        <v>0</v>
      </c>
      <c r="F154" s="2">
        <f>E154*F132</f>
        <v>0</v>
      </c>
      <c r="G154" s="48"/>
      <c r="H154" s="37">
        <f>Rates!$D$13</f>
        <v>0.1454</v>
      </c>
      <c r="I154" s="32">
        <f>H154*I132</f>
        <v>14.540000000000001</v>
      </c>
      <c r="J154" s="74">
        <f>Rates!$L$13</f>
        <v>0</v>
      </c>
      <c r="K154" s="2">
        <f>J154*K132</f>
        <v>0</v>
      </c>
      <c r="L154" s="48"/>
      <c r="M154" s="37">
        <f>Rates!$D$13</f>
        <v>0.1454</v>
      </c>
      <c r="N154" s="32">
        <f>M154*N132</f>
        <v>14.540000000000001</v>
      </c>
      <c r="O154" s="74">
        <f>Rates!$L$13</f>
        <v>0</v>
      </c>
      <c r="P154" s="2">
        <f>O154*P132</f>
        <v>0</v>
      </c>
      <c r="Q154" s="48"/>
      <c r="R154" s="37">
        <f>Rates!$D$13</f>
        <v>0.1454</v>
      </c>
      <c r="S154" s="32">
        <f>R154*S132</f>
        <v>14.540000000000001</v>
      </c>
      <c r="T154" s="74">
        <f>Rates!$L$13</f>
        <v>0</v>
      </c>
      <c r="U154" s="2">
        <f>T154*U132</f>
        <v>0</v>
      </c>
      <c r="V154" s="48"/>
    </row>
    <row r="155" spans="1:22" x14ac:dyDescent="0.25">
      <c r="A155" s="99">
        <f t="shared" si="20"/>
        <v>25</v>
      </c>
      <c r="B155" s="48" t="s">
        <v>79</v>
      </c>
      <c r="C155" s="37">
        <f>Rates!$D$14</f>
        <v>-0.81850000000000001</v>
      </c>
      <c r="D155" s="32">
        <f>C155*D132</f>
        <v>-81.849999999999994</v>
      </c>
      <c r="E155" s="74">
        <f>Rates!$L$14</f>
        <v>-0.81850000000000001</v>
      </c>
      <c r="F155" s="2">
        <f>E155*F132</f>
        <v>-81.849999999999994</v>
      </c>
      <c r="G155" s="48"/>
      <c r="H155" s="37">
        <f>Rates!$D$14</f>
        <v>-0.81850000000000001</v>
      </c>
      <c r="I155" s="32">
        <f>H155*I132</f>
        <v>-81.849999999999994</v>
      </c>
      <c r="J155" s="74">
        <f>Rates!$L$14</f>
        <v>-0.81850000000000001</v>
      </c>
      <c r="K155" s="2">
        <f>J155*K132</f>
        <v>-81.849999999999994</v>
      </c>
      <c r="L155" s="48"/>
      <c r="M155" s="37">
        <f>Rates!$D$14</f>
        <v>-0.81850000000000001</v>
      </c>
      <c r="N155" s="32">
        <f>M155*N132</f>
        <v>-81.849999999999994</v>
      </c>
      <c r="O155" s="74">
        <f>Rates!$L$14</f>
        <v>-0.81850000000000001</v>
      </c>
      <c r="P155" s="2">
        <f>O155*P132</f>
        <v>-81.849999999999994</v>
      </c>
      <c r="Q155" s="48"/>
      <c r="R155" s="37">
        <f>Rates!$D$14</f>
        <v>-0.81850000000000001</v>
      </c>
      <c r="S155" s="32">
        <f>R155*S132</f>
        <v>-81.849999999999994</v>
      </c>
      <c r="T155" s="74">
        <f>Rates!$L$14</f>
        <v>-0.81850000000000001</v>
      </c>
      <c r="U155" s="2">
        <f>T155*U132</f>
        <v>-81.849999999999994</v>
      </c>
      <c r="V155" s="48"/>
    </row>
    <row r="156" spans="1:22" x14ac:dyDescent="0.25">
      <c r="A156" s="102">
        <f t="shared" si="20"/>
        <v>26</v>
      </c>
      <c r="B156" s="103" t="s">
        <v>23</v>
      </c>
      <c r="C156" s="86"/>
      <c r="D156" s="56">
        <f>SUM(D142:D155)</f>
        <v>647.42802663115833</v>
      </c>
      <c r="E156" s="70"/>
      <c r="F156" s="55">
        <f>SUM(F142:F155)</f>
        <v>619.53802663115835</v>
      </c>
      <c r="G156" s="87">
        <f>F156-D156</f>
        <v>-27.889999999999986</v>
      </c>
      <c r="H156" s="86"/>
      <c r="I156" s="56">
        <f>SUM(I142:I155)</f>
        <v>647.42802663115833</v>
      </c>
      <c r="J156" s="70"/>
      <c r="K156" s="55">
        <f>SUM(K142:K155)</f>
        <v>619.53802663115835</v>
      </c>
      <c r="L156" s="87">
        <f>K156-I156</f>
        <v>-27.889999999999986</v>
      </c>
      <c r="M156" s="86"/>
      <c r="N156" s="56">
        <f>SUM(N142:N155)</f>
        <v>647.42802663115833</v>
      </c>
      <c r="O156" s="70"/>
      <c r="P156" s="55">
        <f>SUM(P142:P155)</f>
        <v>619.53802663115835</v>
      </c>
      <c r="Q156" s="87">
        <f>P156-N156</f>
        <v>-27.889999999999986</v>
      </c>
      <c r="R156" s="86"/>
      <c r="S156" s="56">
        <f>SUM(S142:S155)</f>
        <v>902.35802663115828</v>
      </c>
      <c r="T156" s="70"/>
      <c r="U156" s="55">
        <f>SUM(U142:U155)</f>
        <v>619.53802663115835</v>
      </c>
      <c r="V156" s="87">
        <f>U156-S156</f>
        <v>-282.81999999999994</v>
      </c>
    </row>
    <row r="157" spans="1:22" x14ac:dyDescent="0.25">
      <c r="A157" s="104">
        <f t="shared" si="20"/>
        <v>27</v>
      </c>
      <c r="B157" s="105" t="s">
        <v>88</v>
      </c>
      <c r="C157" s="88"/>
      <c r="D157" s="80"/>
      <c r="E157" s="71"/>
      <c r="F157" s="57"/>
      <c r="G157" s="89">
        <f>G156/D156</f>
        <v>-4.3078147458526693E-2</v>
      </c>
      <c r="H157" s="88"/>
      <c r="I157" s="80"/>
      <c r="J157" s="71"/>
      <c r="K157" s="57"/>
      <c r="L157" s="89">
        <f>L156/I156</f>
        <v>-4.3078147458526693E-2</v>
      </c>
      <c r="M157" s="88"/>
      <c r="N157" s="80"/>
      <c r="O157" s="71"/>
      <c r="P157" s="57"/>
      <c r="Q157" s="89">
        <f>Q156/N156</f>
        <v>-4.3078147458526693E-2</v>
      </c>
      <c r="R157" s="88"/>
      <c r="S157" s="80"/>
      <c r="T157" s="71"/>
      <c r="U157" s="57"/>
      <c r="V157" s="89">
        <f>V156/S156</f>
        <v>-0.31342326621271749</v>
      </c>
    </row>
    <row r="158" spans="1:22" x14ac:dyDescent="0.25">
      <c r="A158" s="106">
        <f t="shared" si="20"/>
        <v>28</v>
      </c>
      <c r="B158" s="91" t="s">
        <v>26</v>
      </c>
      <c r="C158" s="90"/>
      <c r="D158" s="81"/>
      <c r="E158" s="72"/>
      <c r="F158" s="54"/>
      <c r="G158" s="91"/>
      <c r="H158" s="90"/>
      <c r="I158" s="81"/>
      <c r="J158" s="72"/>
      <c r="K158" s="54"/>
      <c r="L158" s="91"/>
      <c r="M158" s="90"/>
      <c r="N158" s="81"/>
      <c r="O158" s="72"/>
      <c r="P158" s="54"/>
      <c r="Q158" s="91"/>
      <c r="R158" s="90"/>
      <c r="S158" s="81"/>
      <c r="T158" s="72"/>
      <c r="U158" s="54"/>
      <c r="V158" s="91"/>
    </row>
    <row r="159" spans="1:22" x14ac:dyDescent="0.25">
      <c r="A159" s="99">
        <f t="shared" si="20"/>
        <v>29</v>
      </c>
      <c r="B159" s="48" t="s">
        <v>58</v>
      </c>
      <c r="C159" s="37">
        <f>Rates!$D$17</f>
        <v>2.6640000000000001</v>
      </c>
      <c r="D159" s="32">
        <f>C159*D132</f>
        <v>266.40000000000003</v>
      </c>
      <c r="E159" s="74">
        <f>Rates!$L$17</f>
        <v>2.6311</v>
      </c>
      <c r="F159" s="2">
        <f>E159*F132</f>
        <v>263.11</v>
      </c>
      <c r="G159" s="48"/>
      <c r="H159" s="37">
        <f>Rates!$D$17</f>
        <v>2.6640000000000001</v>
      </c>
      <c r="I159" s="32">
        <f>H159*I132</f>
        <v>266.40000000000003</v>
      </c>
      <c r="J159" s="74">
        <f>Rates!$L$17</f>
        <v>2.6311</v>
      </c>
      <c r="K159" s="2">
        <f>J159*K132</f>
        <v>263.11</v>
      </c>
      <c r="L159" s="48"/>
      <c r="M159" s="37">
        <f>Rates!$D$17</f>
        <v>2.6640000000000001</v>
      </c>
      <c r="N159" s="32">
        <f>M159*N132</f>
        <v>266.40000000000003</v>
      </c>
      <c r="O159" s="74">
        <f>Rates!$L$17</f>
        <v>2.6311</v>
      </c>
      <c r="P159" s="2">
        <f>O159*P132</f>
        <v>263.11</v>
      </c>
      <c r="Q159" s="48"/>
      <c r="R159" s="37">
        <f>Rates!$D$17</f>
        <v>2.6640000000000001</v>
      </c>
      <c r="S159" s="32">
        <f>R159*S132</f>
        <v>266.40000000000003</v>
      </c>
      <c r="T159" s="74">
        <f>Rates!$L$17</f>
        <v>2.6311</v>
      </c>
      <c r="U159" s="2">
        <f>T159*U132</f>
        <v>263.11</v>
      </c>
      <c r="V159" s="48"/>
    </row>
    <row r="160" spans="1:22" x14ac:dyDescent="0.25">
      <c r="A160" s="99">
        <f t="shared" si="20"/>
        <v>30</v>
      </c>
      <c r="B160" s="48" t="s">
        <v>59</v>
      </c>
      <c r="C160" s="37">
        <f>Rates!$D$18</f>
        <v>1.9890000000000001</v>
      </c>
      <c r="D160" s="32">
        <f>C160*D132</f>
        <v>198.9</v>
      </c>
      <c r="E160" s="74">
        <f>Rates!$L$18</f>
        <v>1.9709000000000001</v>
      </c>
      <c r="F160" s="2">
        <f>E160*F132</f>
        <v>197.09</v>
      </c>
      <c r="G160" s="48"/>
      <c r="H160" s="37">
        <f>Rates!$D$18</f>
        <v>1.9890000000000001</v>
      </c>
      <c r="I160" s="32">
        <f>H160*I132</f>
        <v>198.9</v>
      </c>
      <c r="J160" s="74">
        <f>Rates!$L$18</f>
        <v>1.9709000000000001</v>
      </c>
      <c r="K160" s="2">
        <f>J160*K132</f>
        <v>197.09</v>
      </c>
      <c r="L160" s="48"/>
      <c r="M160" s="37">
        <f>Rates!$D$18</f>
        <v>1.9890000000000001</v>
      </c>
      <c r="N160" s="32">
        <f>M160*N132</f>
        <v>198.9</v>
      </c>
      <c r="O160" s="74">
        <f>Rates!$L$18</f>
        <v>1.9709000000000001</v>
      </c>
      <c r="P160" s="2">
        <f>O160*P132</f>
        <v>197.09</v>
      </c>
      <c r="Q160" s="48"/>
      <c r="R160" s="37">
        <f>Rates!$D$18</f>
        <v>1.9890000000000001</v>
      </c>
      <c r="S160" s="32">
        <f>R160*S132</f>
        <v>198.9</v>
      </c>
      <c r="T160" s="74">
        <f>Rates!$L$18</f>
        <v>1.9709000000000001</v>
      </c>
      <c r="U160" s="2">
        <f>T160*U132</f>
        <v>197.09</v>
      </c>
      <c r="V160" s="48"/>
    </row>
    <row r="161" spans="1:22" x14ac:dyDescent="0.25">
      <c r="A161" s="102">
        <f t="shared" si="20"/>
        <v>31</v>
      </c>
      <c r="B161" s="103" t="s">
        <v>23</v>
      </c>
      <c r="C161" s="86"/>
      <c r="D161" s="56">
        <f>SUM(D159:D160)</f>
        <v>465.30000000000007</v>
      </c>
      <c r="E161" s="70"/>
      <c r="F161" s="55">
        <f>SUM(F159:F160)</f>
        <v>460.20000000000005</v>
      </c>
      <c r="G161" s="87">
        <f>F161-D161</f>
        <v>-5.1000000000000227</v>
      </c>
      <c r="H161" s="86"/>
      <c r="I161" s="56">
        <f>SUM(I159:I160)</f>
        <v>465.30000000000007</v>
      </c>
      <c r="J161" s="70"/>
      <c r="K161" s="55">
        <f>SUM(K159:K160)</f>
        <v>460.20000000000005</v>
      </c>
      <c r="L161" s="87">
        <f>K161-I161</f>
        <v>-5.1000000000000227</v>
      </c>
      <c r="M161" s="86"/>
      <c r="N161" s="56">
        <f>SUM(N159:N160)</f>
        <v>465.30000000000007</v>
      </c>
      <c r="O161" s="70"/>
      <c r="P161" s="55">
        <f>SUM(P159:P160)</f>
        <v>460.20000000000005</v>
      </c>
      <c r="Q161" s="87">
        <f>P161-N161</f>
        <v>-5.1000000000000227</v>
      </c>
      <c r="R161" s="86"/>
      <c r="S161" s="56">
        <f>SUM(S159:S160)</f>
        <v>465.30000000000007</v>
      </c>
      <c r="T161" s="70"/>
      <c r="U161" s="55">
        <f>SUM(U159:U160)</f>
        <v>460.20000000000005</v>
      </c>
      <c r="V161" s="87">
        <f>U161-S161</f>
        <v>-5.1000000000000227</v>
      </c>
    </row>
    <row r="162" spans="1:22" x14ac:dyDescent="0.25">
      <c r="A162" s="104">
        <f t="shared" si="20"/>
        <v>32</v>
      </c>
      <c r="B162" s="105" t="s">
        <v>88</v>
      </c>
      <c r="C162" s="88"/>
      <c r="D162" s="80"/>
      <c r="E162" s="71"/>
      <c r="F162" s="57"/>
      <c r="G162" s="89">
        <f>G161/D161</f>
        <v>-1.0960670535138668E-2</v>
      </c>
      <c r="H162" s="88"/>
      <c r="I162" s="80"/>
      <c r="J162" s="71"/>
      <c r="K162" s="57"/>
      <c r="L162" s="89">
        <f>L161/I161</f>
        <v>-1.0960670535138668E-2</v>
      </c>
      <c r="M162" s="88"/>
      <c r="N162" s="80"/>
      <c r="O162" s="71"/>
      <c r="P162" s="57"/>
      <c r="Q162" s="89">
        <f>Q161/N161</f>
        <v>-1.0960670535138668E-2</v>
      </c>
      <c r="R162" s="88"/>
      <c r="S162" s="80"/>
      <c r="T162" s="71"/>
      <c r="U162" s="57"/>
      <c r="V162" s="89">
        <f>V161/S161</f>
        <v>-1.0960670535138668E-2</v>
      </c>
    </row>
    <row r="163" spans="1:22" x14ac:dyDescent="0.25">
      <c r="A163" s="106">
        <f t="shared" si="20"/>
        <v>33</v>
      </c>
      <c r="B163" s="91" t="s">
        <v>27</v>
      </c>
      <c r="C163" s="90"/>
      <c r="D163" s="81"/>
      <c r="E163" s="72"/>
      <c r="F163" s="54"/>
      <c r="G163" s="91"/>
      <c r="H163" s="90"/>
      <c r="I163" s="81"/>
      <c r="J163" s="72"/>
      <c r="K163" s="54"/>
      <c r="L163" s="91"/>
      <c r="M163" s="90"/>
      <c r="N163" s="81"/>
      <c r="O163" s="72"/>
      <c r="P163" s="54"/>
      <c r="Q163" s="91"/>
      <c r="R163" s="90"/>
      <c r="S163" s="81"/>
      <c r="T163" s="72"/>
      <c r="U163" s="54"/>
      <c r="V163" s="91"/>
    </row>
    <row r="164" spans="1:22" x14ac:dyDescent="0.25">
      <c r="A164" s="99">
        <f t="shared" si="20"/>
        <v>34</v>
      </c>
      <c r="B164" s="48" t="s">
        <v>179</v>
      </c>
      <c r="C164" s="37">
        <f>WMSR+OESP+RRRP</f>
        <v>6.0000000000000001E-3</v>
      </c>
      <c r="D164" s="32">
        <f>C164*D134</f>
        <v>203.42400000000001</v>
      </c>
      <c r="E164" s="74">
        <f>WMSR+OESP+RRRP</f>
        <v>6.0000000000000001E-3</v>
      </c>
      <c r="F164" s="2">
        <f>E164*F134</f>
        <v>203.42400000000001</v>
      </c>
      <c r="G164" s="48"/>
      <c r="H164" s="37">
        <f>WMSR+OESP+RRRP</f>
        <v>6.0000000000000001E-3</v>
      </c>
      <c r="I164" s="32">
        <f>H164*I134</f>
        <v>203.42400000000001</v>
      </c>
      <c r="J164" s="74">
        <f>WMSR+OESP+RRRP</f>
        <v>6.0000000000000001E-3</v>
      </c>
      <c r="K164" s="2">
        <f>J164*K134</f>
        <v>203.42400000000001</v>
      </c>
      <c r="L164" s="48"/>
      <c r="M164" s="37">
        <f>WMSR+OESP+RRRP</f>
        <v>6.0000000000000001E-3</v>
      </c>
      <c r="N164" s="32">
        <f>M164*N134</f>
        <v>203.42400000000001</v>
      </c>
      <c r="O164" s="74">
        <f>WMSR+OESP+RRRP</f>
        <v>6.0000000000000001E-3</v>
      </c>
      <c r="P164" s="2">
        <f>O164*P134</f>
        <v>203.42400000000001</v>
      </c>
      <c r="Q164" s="48"/>
      <c r="R164" s="37">
        <f>WMSR+OESP+RRRP</f>
        <v>6.0000000000000001E-3</v>
      </c>
      <c r="S164" s="32">
        <f>R164*S134</f>
        <v>203.42400000000001</v>
      </c>
      <c r="T164" s="74">
        <f>WMSR+OESP+RRRP</f>
        <v>6.0000000000000001E-3</v>
      </c>
      <c r="U164" s="2">
        <f>T164*U134</f>
        <v>203.42400000000001</v>
      </c>
      <c r="V164" s="48"/>
    </row>
    <row r="165" spans="1:22" x14ac:dyDescent="0.25">
      <c r="A165" s="99">
        <f t="shared" si="20"/>
        <v>35</v>
      </c>
      <c r="B165" s="48" t="s">
        <v>57</v>
      </c>
      <c r="C165" s="37">
        <f>SSS</f>
        <v>0.25</v>
      </c>
      <c r="D165" s="32">
        <f>C165</f>
        <v>0.25</v>
      </c>
      <c r="E165" s="74">
        <f>SSS</f>
        <v>0.25</v>
      </c>
      <c r="F165" s="2">
        <f>E165</f>
        <v>0.25</v>
      </c>
      <c r="G165" s="48"/>
      <c r="H165" s="37">
        <f>SSS</f>
        <v>0.25</v>
      </c>
      <c r="I165" s="32">
        <f>H165</f>
        <v>0.25</v>
      </c>
      <c r="J165" s="74">
        <f>SSS</f>
        <v>0.25</v>
      </c>
      <c r="K165" s="2">
        <f>J165</f>
        <v>0.25</v>
      </c>
      <c r="L165" s="48"/>
      <c r="M165" s="37">
        <f>SSS</f>
        <v>0.25</v>
      </c>
      <c r="N165" s="32">
        <f>M165</f>
        <v>0.25</v>
      </c>
      <c r="O165" s="74">
        <f>SSS</f>
        <v>0.25</v>
      </c>
      <c r="P165" s="2">
        <f>O165</f>
        <v>0.25</v>
      </c>
      <c r="Q165" s="48"/>
      <c r="R165" s="37">
        <f>SSS</f>
        <v>0.25</v>
      </c>
      <c r="S165" s="32">
        <f>R165</f>
        <v>0.25</v>
      </c>
      <c r="T165" s="74">
        <f>SSS</f>
        <v>0.25</v>
      </c>
      <c r="U165" s="2">
        <f>T165</f>
        <v>0.25</v>
      </c>
      <c r="V165" s="48"/>
    </row>
    <row r="166" spans="1:22" x14ac:dyDescent="0.25">
      <c r="A166" s="99">
        <f t="shared" si="20"/>
        <v>36</v>
      </c>
      <c r="B166" s="48" t="s">
        <v>9</v>
      </c>
      <c r="C166" s="37">
        <v>7.0000000000000001E-3</v>
      </c>
      <c r="D166" s="32">
        <f>C166*D131</f>
        <v>227.5</v>
      </c>
      <c r="E166" s="74">
        <v>7.0000000000000001E-3</v>
      </c>
      <c r="F166" s="2">
        <f>E166*F131</f>
        <v>227.5</v>
      </c>
      <c r="G166" s="48"/>
      <c r="H166" s="37">
        <v>7.0000000000000001E-3</v>
      </c>
      <c r="I166" s="32">
        <f>H166*I131</f>
        <v>227.5</v>
      </c>
      <c r="J166" s="74">
        <v>7.0000000000000001E-3</v>
      </c>
      <c r="K166" s="2">
        <f>J166*K131</f>
        <v>227.5</v>
      </c>
      <c r="L166" s="48"/>
      <c r="M166" s="37">
        <v>7.0000000000000001E-3</v>
      </c>
      <c r="N166" s="32">
        <f>M166*N131</f>
        <v>227.5</v>
      </c>
      <c r="O166" s="74">
        <v>7.0000000000000001E-3</v>
      </c>
      <c r="P166" s="2">
        <f>O166*P131</f>
        <v>227.5</v>
      </c>
      <c r="Q166" s="48"/>
      <c r="R166" s="37">
        <v>7.0000000000000001E-3</v>
      </c>
      <c r="S166" s="32">
        <f>R166*S131</f>
        <v>227.5</v>
      </c>
      <c r="T166" s="74">
        <v>7.0000000000000001E-3</v>
      </c>
      <c r="U166" s="2">
        <f>T166*U131</f>
        <v>227.5</v>
      </c>
      <c r="V166" s="48"/>
    </row>
    <row r="167" spans="1:22" x14ac:dyDescent="0.25">
      <c r="A167" s="102">
        <f t="shared" si="20"/>
        <v>37</v>
      </c>
      <c r="B167" s="103" t="s">
        <v>10</v>
      </c>
      <c r="C167" s="86"/>
      <c r="D167" s="56">
        <f>SUM(D164:D166)</f>
        <v>431.17399999999998</v>
      </c>
      <c r="E167" s="70"/>
      <c r="F167" s="55">
        <f>SUM(F164:F166)</f>
        <v>431.17399999999998</v>
      </c>
      <c r="G167" s="87">
        <f>F167-D167</f>
        <v>0</v>
      </c>
      <c r="H167" s="86"/>
      <c r="I167" s="56">
        <f>SUM(I164:I166)</f>
        <v>431.17399999999998</v>
      </c>
      <c r="J167" s="70"/>
      <c r="K167" s="55">
        <f>SUM(K164:K166)</f>
        <v>431.17399999999998</v>
      </c>
      <c r="L167" s="87">
        <f>K167-I167</f>
        <v>0</v>
      </c>
      <c r="M167" s="86"/>
      <c r="N167" s="56">
        <f>SUM(N164:N166)</f>
        <v>431.17399999999998</v>
      </c>
      <c r="O167" s="70"/>
      <c r="P167" s="55">
        <f>SUM(P164:P166)</f>
        <v>431.17399999999998</v>
      </c>
      <c r="Q167" s="87">
        <f>P167-N167</f>
        <v>0</v>
      </c>
      <c r="R167" s="86"/>
      <c r="S167" s="56">
        <f>SUM(S164:S166)</f>
        <v>431.17399999999998</v>
      </c>
      <c r="T167" s="70"/>
      <c r="U167" s="55">
        <f>SUM(U164:U166)</f>
        <v>431.17399999999998</v>
      </c>
      <c r="V167" s="87">
        <f>U167-S167</f>
        <v>0</v>
      </c>
    </row>
    <row r="168" spans="1:22" x14ac:dyDescent="0.25">
      <c r="A168" s="104">
        <f t="shared" si="20"/>
        <v>38</v>
      </c>
      <c r="B168" s="105" t="s">
        <v>88</v>
      </c>
      <c r="C168" s="88"/>
      <c r="D168" s="80"/>
      <c r="E168" s="71"/>
      <c r="F168" s="57"/>
      <c r="G168" s="89">
        <f>G167/D167</f>
        <v>0</v>
      </c>
      <c r="H168" s="88"/>
      <c r="I168" s="80"/>
      <c r="J168" s="71"/>
      <c r="K168" s="57"/>
      <c r="L168" s="89">
        <f>L167/I167</f>
        <v>0</v>
      </c>
      <c r="M168" s="88"/>
      <c r="N168" s="80"/>
      <c r="O168" s="71"/>
      <c r="P168" s="57"/>
      <c r="Q168" s="89">
        <f>Q167/N167</f>
        <v>0</v>
      </c>
      <c r="R168" s="88"/>
      <c r="S168" s="80"/>
      <c r="T168" s="71"/>
      <c r="U168" s="57"/>
      <c r="V168" s="89">
        <f>V167/S167</f>
        <v>0</v>
      </c>
    </row>
    <row r="169" spans="1:22" x14ac:dyDescent="0.25">
      <c r="A169" s="124">
        <f t="shared" si="20"/>
        <v>39</v>
      </c>
      <c r="B169" s="125" t="s">
        <v>98</v>
      </c>
      <c r="C169" s="337"/>
      <c r="D169" s="127">
        <f>D139+D156+D161+D167</f>
        <v>5163.995235685752</v>
      </c>
      <c r="E169" s="338"/>
      <c r="F169" s="53">
        <f>F139+F156+F161+F167</f>
        <v>5131.0052356857523</v>
      </c>
      <c r="G169" s="345">
        <f>F169-D169</f>
        <v>-32.989999999999782</v>
      </c>
      <c r="H169" s="337"/>
      <c r="I169" s="127">
        <f>I139+I156+I161+I167</f>
        <v>5163.995235685752</v>
      </c>
      <c r="J169" s="338"/>
      <c r="K169" s="53">
        <f>K139+K156+K161+K167</f>
        <v>5131.0052356857523</v>
      </c>
      <c r="L169" s="345">
        <f>K169-I169</f>
        <v>-32.989999999999782</v>
      </c>
      <c r="M169" s="337"/>
      <c r="N169" s="127">
        <f>N139+N156+N161+N167</f>
        <v>5163.995235685752</v>
      </c>
      <c r="O169" s="338"/>
      <c r="P169" s="53">
        <f>P139+P156+P161+P167</f>
        <v>5131.0052356857523</v>
      </c>
      <c r="Q169" s="345">
        <f>P169-N169</f>
        <v>-32.989999999999782</v>
      </c>
      <c r="R169" s="337"/>
      <c r="S169" s="127">
        <f>S139+S156+S161+S167</f>
        <v>5418.9252356857523</v>
      </c>
      <c r="T169" s="338"/>
      <c r="U169" s="53">
        <f>U139+U156+U161+U167</f>
        <v>5131.0052356857523</v>
      </c>
      <c r="V169" s="345">
        <f>U169-S169</f>
        <v>-287.92000000000007</v>
      </c>
    </row>
    <row r="170" spans="1:22" x14ac:dyDescent="0.25">
      <c r="A170" s="339">
        <f>A169+1</f>
        <v>40</v>
      </c>
      <c r="B170" s="340" t="s">
        <v>88</v>
      </c>
      <c r="C170" s="341"/>
      <c r="D170" s="342"/>
      <c r="E170" s="343"/>
      <c r="F170" s="344"/>
      <c r="G170" s="346">
        <f>G169/D169</f>
        <v>-6.3884644532633617E-3</v>
      </c>
      <c r="H170" s="341"/>
      <c r="I170" s="342"/>
      <c r="J170" s="343"/>
      <c r="K170" s="344"/>
      <c r="L170" s="346">
        <f>L169/I169</f>
        <v>-6.3884644532633617E-3</v>
      </c>
      <c r="M170" s="341"/>
      <c r="N170" s="342"/>
      <c r="O170" s="343"/>
      <c r="P170" s="344"/>
      <c r="Q170" s="346">
        <f>Q169/N169</f>
        <v>-6.3884644532633617E-3</v>
      </c>
      <c r="R170" s="341"/>
      <c r="S170" s="342"/>
      <c r="T170" s="343"/>
      <c r="U170" s="344"/>
      <c r="V170" s="346">
        <f>V169/S169</f>
        <v>-5.3132307141632758E-2</v>
      </c>
    </row>
    <row r="171" spans="1:22" x14ac:dyDescent="0.25">
      <c r="A171" s="108">
        <f>A170+1</f>
        <v>41</v>
      </c>
      <c r="B171" s="94" t="s">
        <v>11</v>
      </c>
      <c r="C171" s="50"/>
      <c r="D171" s="33">
        <f>D169*0.13</f>
        <v>671.31938063914777</v>
      </c>
      <c r="E171" s="76"/>
      <c r="F171" s="59">
        <f>F169*0.13</f>
        <v>667.03068063914782</v>
      </c>
      <c r="G171" s="94"/>
      <c r="H171" s="50"/>
      <c r="I171" s="33">
        <f>I169*0.13</f>
        <v>671.31938063914777</v>
      </c>
      <c r="J171" s="76"/>
      <c r="K171" s="59">
        <f>K169*0.13</f>
        <v>667.03068063914782</v>
      </c>
      <c r="L171" s="94"/>
      <c r="M171" s="50"/>
      <c r="N171" s="33">
        <f>N169*0.13</f>
        <v>671.31938063914777</v>
      </c>
      <c r="O171" s="76"/>
      <c r="P171" s="59">
        <f>P169*0.13</f>
        <v>667.03068063914782</v>
      </c>
      <c r="Q171" s="94"/>
      <c r="R171" s="50"/>
      <c r="S171" s="33">
        <f>S169*0.13</f>
        <v>704.46028063914787</v>
      </c>
      <c r="T171" s="76"/>
      <c r="U171" s="59">
        <f>U169*0.13</f>
        <v>667.03068063914782</v>
      </c>
      <c r="V171" s="94"/>
    </row>
    <row r="172" spans="1:22" x14ac:dyDescent="0.25">
      <c r="A172" s="109">
        <f t="shared" si="20"/>
        <v>42</v>
      </c>
      <c r="B172" s="110" t="s">
        <v>13</v>
      </c>
      <c r="C172" s="95"/>
      <c r="D172" s="64">
        <f>SUM(D169:D171)</f>
        <v>5835.3146163249003</v>
      </c>
      <c r="E172" s="78"/>
      <c r="F172" s="63">
        <f>SUM(F169:F171)</f>
        <v>5798.0359163249004</v>
      </c>
      <c r="G172" s="96">
        <f>F172-D172</f>
        <v>-37.278699999999844</v>
      </c>
      <c r="H172" s="95"/>
      <c r="I172" s="64">
        <f>SUM(I169:I171)</f>
        <v>5835.3146163249003</v>
      </c>
      <c r="J172" s="78"/>
      <c r="K172" s="63">
        <f>SUM(K169:K171)</f>
        <v>5798.0359163249004</v>
      </c>
      <c r="L172" s="96">
        <f>K172-I172</f>
        <v>-37.278699999999844</v>
      </c>
      <c r="M172" s="95"/>
      <c r="N172" s="64">
        <f>SUM(N169:N171)</f>
        <v>5835.3146163249003</v>
      </c>
      <c r="O172" s="78"/>
      <c r="P172" s="63">
        <f>SUM(P169:P171)</f>
        <v>5798.0359163249004</v>
      </c>
      <c r="Q172" s="96">
        <f>P172-N172</f>
        <v>-37.278699999999844</v>
      </c>
      <c r="R172" s="95"/>
      <c r="S172" s="64">
        <f>SUM(S169:S171)</f>
        <v>6123.3855163249</v>
      </c>
      <c r="T172" s="78"/>
      <c r="U172" s="63">
        <f>SUM(U169:U171)</f>
        <v>5798.0359163249004</v>
      </c>
      <c r="V172" s="96">
        <f>U172-S172</f>
        <v>-325.34959999999955</v>
      </c>
    </row>
    <row r="173" spans="1:22" x14ac:dyDescent="0.25">
      <c r="A173" s="111">
        <f t="shared" si="20"/>
        <v>43</v>
      </c>
      <c r="B173" s="112" t="s">
        <v>88</v>
      </c>
      <c r="C173" s="97"/>
      <c r="D173" s="83"/>
      <c r="E173" s="79"/>
      <c r="F173" s="65"/>
      <c r="G173" s="98">
        <f>G172/D172</f>
        <v>-6.3884644532633764E-3</v>
      </c>
      <c r="H173" s="97"/>
      <c r="I173" s="83"/>
      <c r="J173" s="79"/>
      <c r="K173" s="65"/>
      <c r="L173" s="98">
        <f>L172/I172</f>
        <v>-6.3884644532633764E-3</v>
      </c>
      <c r="M173" s="97"/>
      <c r="N173" s="83"/>
      <c r="O173" s="79"/>
      <c r="P173" s="65"/>
      <c r="Q173" s="98">
        <f>Q172/N172</f>
        <v>-6.3884644532633764E-3</v>
      </c>
      <c r="R173" s="97"/>
      <c r="S173" s="83"/>
      <c r="T173" s="79"/>
      <c r="U173" s="65"/>
      <c r="V173" s="98">
        <f>V172/S172</f>
        <v>-5.3132307141632674E-2</v>
      </c>
    </row>
    <row r="174" spans="1:22" x14ac:dyDescent="0.25">
      <c r="A174" s="151">
        <f t="shared" si="20"/>
        <v>44</v>
      </c>
      <c r="B174" s="152" t="s">
        <v>14</v>
      </c>
      <c r="C174" s="153"/>
      <c r="D174" s="154"/>
      <c r="E174" s="155"/>
      <c r="F174" s="156"/>
      <c r="G174" s="152"/>
      <c r="H174" s="153"/>
      <c r="I174" s="154"/>
      <c r="J174" s="155"/>
      <c r="K174" s="156"/>
      <c r="L174" s="152"/>
      <c r="M174" s="153"/>
      <c r="N174" s="154"/>
      <c r="O174" s="155"/>
      <c r="P174" s="156"/>
      <c r="Q174" s="152"/>
      <c r="R174" s="153"/>
      <c r="S174" s="154"/>
      <c r="T174" s="155"/>
      <c r="U174" s="156"/>
      <c r="V174" s="152"/>
    </row>
    <row r="175" spans="1:22" x14ac:dyDescent="0.25">
      <c r="A175" s="108">
        <f t="shared" si="20"/>
        <v>45</v>
      </c>
      <c r="B175" s="94" t="s">
        <v>97</v>
      </c>
      <c r="C175" s="162">
        <v>0</v>
      </c>
      <c r="D175" s="33">
        <f>C175*D132</f>
        <v>0</v>
      </c>
      <c r="E175" s="163">
        <v>0</v>
      </c>
      <c r="F175" s="59">
        <f>E175*F132</f>
        <v>0</v>
      </c>
      <c r="G175" s="94"/>
      <c r="H175" s="162">
        <v>0</v>
      </c>
      <c r="I175" s="33">
        <f>H175*I132</f>
        <v>0</v>
      </c>
      <c r="J175" s="163">
        <v>0</v>
      </c>
      <c r="K175" s="59">
        <f>J175*K132</f>
        <v>0</v>
      </c>
      <c r="L175" s="94"/>
      <c r="M175" s="162">
        <v>0</v>
      </c>
      <c r="N175" s="33">
        <f>M175*N132</f>
        <v>0</v>
      </c>
      <c r="O175" s="163">
        <v>0</v>
      </c>
      <c r="P175" s="59">
        <f>O175*P132</f>
        <v>0</v>
      </c>
      <c r="Q175" s="94"/>
      <c r="R175" s="162">
        <f>Rates!$D$25</f>
        <v>1.1795</v>
      </c>
      <c r="S175" s="33">
        <f>R175*S132</f>
        <v>117.95</v>
      </c>
      <c r="T175" s="163">
        <v>0</v>
      </c>
      <c r="U175" s="59">
        <f>T175*U132</f>
        <v>0</v>
      </c>
      <c r="V175" s="94"/>
    </row>
    <row r="176" spans="1:22" x14ac:dyDescent="0.25">
      <c r="A176" s="108">
        <f t="shared" si="20"/>
        <v>46</v>
      </c>
      <c r="B176" s="94" t="s">
        <v>164</v>
      </c>
      <c r="C176" s="162">
        <v>0</v>
      </c>
      <c r="D176" s="33">
        <f>C176*D132</f>
        <v>0</v>
      </c>
      <c r="E176" s="163">
        <v>0</v>
      </c>
      <c r="F176" s="59">
        <f>E176*F132</f>
        <v>0</v>
      </c>
      <c r="G176" s="94"/>
      <c r="H176" s="162">
        <v>0</v>
      </c>
      <c r="I176" s="33">
        <f>H176*I132</f>
        <v>0</v>
      </c>
      <c r="J176" s="163">
        <v>0</v>
      </c>
      <c r="K176" s="59">
        <f>J176*K132</f>
        <v>0</v>
      </c>
      <c r="L176" s="94"/>
      <c r="M176" s="162">
        <v>0</v>
      </c>
      <c r="N176" s="33">
        <f>M176*N132</f>
        <v>0</v>
      </c>
      <c r="O176" s="163">
        <v>0</v>
      </c>
      <c r="P176" s="59">
        <f>O176*P132</f>
        <v>0</v>
      </c>
      <c r="Q176" s="94"/>
      <c r="R176" s="162">
        <f>Rates!$D$26</f>
        <v>-0.1012</v>
      </c>
      <c r="S176" s="33">
        <f>R176*S132</f>
        <v>-10.119999999999999</v>
      </c>
      <c r="T176" s="163">
        <v>0</v>
      </c>
      <c r="U176" s="59">
        <f>T176*U132</f>
        <v>0</v>
      </c>
      <c r="V176" s="94"/>
    </row>
    <row r="177" spans="1:22" x14ac:dyDescent="0.25">
      <c r="A177" s="108">
        <f t="shared" si="20"/>
        <v>47</v>
      </c>
      <c r="B177" s="94" t="s">
        <v>169</v>
      </c>
      <c r="C177" s="37">
        <f>Rates!$D$15</f>
        <v>1.3567</v>
      </c>
      <c r="D177" s="33">
        <f>C177*D132</f>
        <v>135.67000000000002</v>
      </c>
      <c r="E177" s="163">
        <f>Rates!$L$15</f>
        <v>0</v>
      </c>
      <c r="F177" s="59">
        <f>E177*F132</f>
        <v>0</v>
      </c>
      <c r="G177" s="48"/>
      <c r="H177" s="37">
        <f>Rates!$D$15</f>
        <v>1.3567</v>
      </c>
      <c r="I177" s="33">
        <f>H177*I132</f>
        <v>135.67000000000002</v>
      </c>
      <c r="J177" s="163">
        <f>Rates!$L$15</f>
        <v>0</v>
      </c>
      <c r="K177" s="59">
        <f>J177*K132</f>
        <v>0</v>
      </c>
      <c r="L177" s="48"/>
      <c r="M177" s="37">
        <f>Rates!$D$15</f>
        <v>1.3567</v>
      </c>
      <c r="N177" s="33">
        <f>M177*N132</f>
        <v>135.67000000000002</v>
      </c>
      <c r="O177" s="163">
        <f>Rates!$L$15</f>
        <v>0</v>
      </c>
      <c r="P177" s="59">
        <f>O177*P132</f>
        <v>0</v>
      </c>
      <c r="Q177" s="48"/>
      <c r="R177" s="37">
        <f>Rates!$D$15</f>
        <v>1.3567</v>
      </c>
      <c r="S177" s="33">
        <f>R177*S132</f>
        <v>135.67000000000002</v>
      </c>
      <c r="T177" s="163">
        <f>Rates!$L$15</f>
        <v>0</v>
      </c>
      <c r="U177" s="59">
        <f>T177*U132</f>
        <v>0</v>
      </c>
      <c r="V177" s="48"/>
    </row>
    <row r="178" spans="1:22" x14ac:dyDescent="0.25">
      <c r="A178" s="289">
        <f t="shared" si="20"/>
        <v>48</v>
      </c>
      <c r="B178" s="295" t="s">
        <v>170</v>
      </c>
      <c r="C178" s="290">
        <f>Rates!$D$16</f>
        <v>0</v>
      </c>
      <c r="D178" s="305">
        <f>C178*D132</f>
        <v>0</v>
      </c>
      <c r="E178" s="163">
        <f>Rates!$L$16</f>
        <v>-1.2999999999999999E-3</v>
      </c>
      <c r="F178" s="59">
        <f>E178*F131</f>
        <v>-42.25</v>
      </c>
      <c r="G178" s="85"/>
      <c r="H178" s="290">
        <f>Rates!$D$16</f>
        <v>0</v>
      </c>
      <c r="I178" s="305">
        <f>H178*I132</f>
        <v>0</v>
      </c>
      <c r="J178" s="163">
        <f>Rates!$L$16</f>
        <v>-1.2999999999999999E-3</v>
      </c>
      <c r="K178" s="59">
        <f>J178*K131</f>
        <v>-42.25</v>
      </c>
      <c r="L178" s="85"/>
      <c r="M178" s="290">
        <f>Rates!$D$16</f>
        <v>0</v>
      </c>
      <c r="N178" s="305">
        <f>M178*N132</f>
        <v>0</v>
      </c>
      <c r="O178" s="163">
        <f>Rates!$L$16</f>
        <v>-1.2999999999999999E-3</v>
      </c>
      <c r="P178" s="59">
        <f>O178*P131</f>
        <v>-42.25</v>
      </c>
      <c r="Q178" s="85"/>
      <c r="R178" s="290">
        <f>Rates!$D$16</f>
        <v>0</v>
      </c>
      <c r="S178" s="305">
        <f>R178*S132</f>
        <v>0</v>
      </c>
      <c r="T178" s="163">
        <f>Rates!$L$16</f>
        <v>-1.2999999999999999E-3</v>
      </c>
      <c r="U178" s="59">
        <f>T178*U131</f>
        <v>-42.25</v>
      </c>
      <c r="V178" s="85"/>
    </row>
    <row r="179" spans="1:22" x14ac:dyDescent="0.25">
      <c r="A179" s="347">
        <f t="shared" si="20"/>
        <v>49</v>
      </c>
      <c r="B179" s="348" t="s">
        <v>98</v>
      </c>
      <c r="C179" s="371"/>
      <c r="D179" s="350">
        <f>D169+SUM(D175:D178)</f>
        <v>5299.6652356857521</v>
      </c>
      <c r="E179" s="372"/>
      <c r="F179" s="352">
        <f>F169+SUM(F175:F178)</f>
        <v>5088.7552356857523</v>
      </c>
      <c r="G179" s="363">
        <f>F179-D179</f>
        <v>-210.90999999999985</v>
      </c>
      <c r="H179" s="371"/>
      <c r="I179" s="350">
        <f>I169+SUM(I175:I178)</f>
        <v>5299.6652356857521</v>
      </c>
      <c r="J179" s="372"/>
      <c r="K179" s="352">
        <f>K169+SUM(K175:K178)</f>
        <v>5088.7552356857523</v>
      </c>
      <c r="L179" s="363">
        <f>K179-I179</f>
        <v>-210.90999999999985</v>
      </c>
      <c r="M179" s="371"/>
      <c r="N179" s="350">
        <f>N169+SUM(N175:N178)</f>
        <v>5299.6652356857521</v>
      </c>
      <c r="O179" s="372"/>
      <c r="P179" s="352">
        <f>P169+SUM(P175:P178)</f>
        <v>5088.7552356857523</v>
      </c>
      <c r="Q179" s="363">
        <f>P179-N179</f>
        <v>-210.90999999999985</v>
      </c>
      <c r="R179" s="371"/>
      <c r="S179" s="350">
        <f>S169+SUM(S175:S178)</f>
        <v>5662.4252356857523</v>
      </c>
      <c r="T179" s="372"/>
      <c r="U179" s="352">
        <f>U169+SUM(U175:U178)</f>
        <v>5088.7552356857523</v>
      </c>
      <c r="V179" s="363">
        <f>U179-S179</f>
        <v>-573.67000000000007</v>
      </c>
    </row>
    <row r="180" spans="1:22" x14ac:dyDescent="0.25">
      <c r="A180" s="339">
        <f>A179+1</f>
        <v>50</v>
      </c>
      <c r="B180" s="340" t="s">
        <v>88</v>
      </c>
      <c r="C180" s="341"/>
      <c r="D180" s="342"/>
      <c r="E180" s="343"/>
      <c r="F180" s="344"/>
      <c r="G180" s="346">
        <f>G179/D179</f>
        <v>-3.9796853314397904E-2</v>
      </c>
      <c r="H180" s="341"/>
      <c r="I180" s="342"/>
      <c r="J180" s="343"/>
      <c r="K180" s="344"/>
      <c r="L180" s="346">
        <f>L179/I179</f>
        <v>-3.9796853314397904E-2</v>
      </c>
      <c r="M180" s="341"/>
      <c r="N180" s="342"/>
      <c r="O180" s="343"/>
      <c r="P180" s="344"/>
      <c r="Q180" s="346">
        <f>Q179/N179</f>
        <v>-3.9796853314397904E-2</v>
      </c>
      <c r="R180" s="341"/>
      <c r="S180" s="342"/>
      <c r="T180" s="343"/>
      <c r="U180" s="344"/>
      <c r="V180" s="346">
        <f>V179/S179</f>
        <v>-0.10131171293611356</v>
      </c>
    </row>
    <row r="181" spans="1:22" x14ac:dyDescent="0.25">
      <c r="A181" s="108">
        <f>A180+1</f>
        <v>51</v>
      </c>
      <c r="B181" s="94" t="s">
        <v>11</v>
      </c>
      <c r="C181" s="50"/>
      <c r="D181" s="33">
        <f>D179*0.13</f>
        <v>688.9564806391478</v>
      </c>
      <c r="E181" s="76"/>
      <c r="F181" s="59">
        <f>F179*0.13</f>
        <v>661.53818063914787</v>
      </c>
      <c r="G181" s="94"/>
      <c r="H181" s="50"/>
      <c r="I181" s="33">
        <f>I179*0.13</f>
        <v>688.9564806391478</v>
      </c>
      <c r="J181" s="76"/>
      <c r="K181" s="59">
        <f>K179*0.13</f>
        <v>661.53818063914787</v>
      </c>
      <c r="L181" s="94"/>
      <c r="M181" s="50"/>
      <c r="N181" s="33">
        <f>N179*0.13</f>
        <v>688.9564806391478</v>
      </c>
      <c r="O181" s="76"/>
      <c r="P181" s="59">
        <f>P179*0.13</f>
        <v>661.53818063914787</v>
      </c>
      <c r="Q181" s="94"/>
      <c r="R181" s="50"/>
      <c r="S181" s="33">
        <f>S179*0.13</f>
        <v>736.11528063914784</v>
      </c>
      <c r="T181" s="76"/>
      <c r="U181" s="59">
        <f>U179*0.13</f>
        <v>661.53818063914787</v>
      </c>
      <c r="V181" s="94"/>
    </row>
    <row r="182" spans="1:22" x14ac:dyDescent="0.25">
      <c r="A182" s="137">
        <f>A181+1</f>
        <v>52</v>
      </c>
      <c r="B182" s="138" t="s">
        <v>13</v>
      </c>
      <c r="C182" s="139"/>
      <c r="D182" s="140">
        <f>SUM(D179:D181)</f>
        <v>5988.6217163249003</v>
      </c>
      <c r="E182" s="141"/>
      <c r="F182" s="142">
        <f>SUM(F179:F181)</f>
        <v>5750.2934163249001</v>
      </c>
      <c r="G182" s="143">
        <f>F182-D182</f>
        <v>-238.32830000000013</v>
      </c>
      <c r="H182" s="139"/>
      <c r="I182" s="140">
        <f>SUM(I179:I181)</f>
        <v>5988.6217163249003</v>
      </c>
      <c r="J182" s="141"/>
      <c r="K182" s="142">
        <f>SUM(K179:K181)</f>
        <v>5750.2934163249001</v>
      </c>
      <c r="L182" s="143">
        <f>K182-I182</f>
        <v>-238.32830000000013</v>
      </c>
      <c r="M182" s="139"/>
      <c r="N182" s="140">
        <f>SUM(N179:N181)</f>
        <v>5988.6217163249003</v>
      </c>
      <c r="O182" s="141"/>
      <c r="P182" s="142">
        <f>SUM(P179:P181)</f>
        <v>5750.2934163249001</v>
      </c>
      <c r="Q182" s="143">
        <f>P182-N182</f>
        <v>-238.32830000000013</v>
      </c>
      <c r="R182" s="139"/>
      <c r="S182" s="140">
        <f>SUM(S179:S181)</f>
        <v>6398.5405163248997</v>
      </c>
      <c r="T182" s="141"/>
      <c r="U182" s="142">
        <f>SUM(U179:U181)</f>
        <v>5750.2934163249001</v>
      </c>
      <c r="V182" s="143">
        <f>U182-S182</f>
        <v>-648.24709999999959</v>
      </c>
    </row>
    <row r="183" spans="1:22" ht="15.75" thickBot="1" x14ac:dyDescent="0.3">
      <c r="A183" s="144">
        <f t="shared" si="20"/>
        <v>53</v>
      </c>
      <c r="B183" s="145" t="s">
        <v>88</v>
      </c>
      <c r="C183" s="146"/>
      <c r="D183" s="147"/>
      <c r="E183" s="148"/>
      <c r="F183" s="149"/>
      <c r="G183" s="150">
        <f>G182/D182</f>
        <v>-3.9796853314397945E-2</v>
      </c>
      <c r="H183" s="146"/>
      <c r="I183" s="147"/>
      <c r="J183" s="148"/>
      <c r="K183" s="149"/>
      <c r="L183" s="150">
        <f>L182/I182</f>
        <v>-3.9796853314397945E-2</v>
      </c>
      <c r="M183" s="146"/>
      <c r="N183" s="147"/>
      <c r="O183" s="148"/>
      <c r="P183" s="149"/>
      <c r="Q183" s="150">
        <f>Q182/N182</f>
        <v>-3.9796853314397945E-2</v>
      </c>
      <c r="R183" s="146"/>
      <c r="S183" s="147"/>
      <c r="T183" s="148"/>
      <c r="U183" s="149"/>
      <c r="V183" s="150">
        <f>V182/S182</f>
        <v>-0.10131171293611348</v>
      </c>
    </row>
    <row r="184" spans="1:22" ht="15.75" thickBot="1" x14ac:dyDescent="0.3"/>
    <row r="185" spans="1:22" x14ac:dyDescent="0.25">
      <c r="A185" s="113">
        <f>A183+1</f>
        <v>54</v>
      </c>
      <c r="B185" s="114" t="s">
        <v>90</v>
      </c>
      <c r="C185" s="113" t="s">
        <v>2</v>
      </c>
      <c r="D185" s="158" t="s">
        <v>3</v>
      </c>
      <c r="E185" s="159" t="s">
        <v>2</v>
      </c>
      <c r="F185" s="160" t="s">
        <v>3</v>
      </c>
      <c r="G185" s="161" t="s">
        <v>78</v>
      </c>
      <c r="H185" s="113" t="s">
        <v>2</v>
      </c>
      <c r="I185" s="158" t="s">
        <v>3</v>
      </c>
      <c r="J185" s="159" t="s">
        <v>2</v>
      </c>
      <c r="K185" s="160" t="s">
        <v>3</v>
      </c>
      <c r="L185" s="161" t="s">
        <v>78</v>
      </c>
      <c r="M185" s="113" t="s">
        <v>2</v>
      </c>
      <c r="N185" s="158" t="s">
        <v>3</v>
      </c>
      <c r="O185" s="159" t="s">
        <v>2</v>
      </c>
      <c r="P185" s="160" t="s">
        <v>3</v>
      </c>
      <c r="Q185" s="161" t="s">
        <v>78</v>
      </c>
      <c r="R185" s="113" t="s">
        <v>2</v>
      </c>
      <c r="S185" s="158" t="s">
        <v>3</v>
      </c>
      <c r="T185" s="159" t="s">
        <v>2</v>
      </c>
      <c r="U185" s="160" t="s">
        <v>3</v>
      </c>
      <c r="V185" s="161" t="s">
        <v>78</v>
      </c>
    </row>
    <row r="186" spans="1:22" x14ac:dyDescent="0.25">
      <c r="A186" s="99">
        <f>A185+1</f>
        <v>55</v>
      </c>
      <c r="B186" s="48" t="s">
        <v>89</v>
      </c>
      <c r="C186" s="49"/>
      <c r="D186" s="32">
        <f>SUM(D142:D143)+D145+D146+D155+D148</f>
        <v>512.96802663115841</v>
      </c>
      <c r="E186" s="66"/>
      <c r="F186" s="2">
        <f>SUM(F142:F143)+F145+F146+F155+F148</f>
        <v>509.36802663115844</v>
      </c>
      <c r="G186" s="36">
        <f>F186-D186</f>
        <v>-3.5999999999999659</v>
      </c>
      <c r="H186" s="49"/>
      <c r="I186" s="32">
        <f>SUM(I142:I143)+I145+I146+I155+I148</f>
        <v>512.96802663115841</v>
      </c>
      <c r="J186" s="66"/>
      <c r="K186" s="2">
        <f>SUM(K142:K143)+K145+K146+K155+K148</f>
        <v>509.36802663115844</v>
      </c>
      <c r="L186" s="36">
        <f>K186-I186</f>
        <v>-3.5999999999999659</v>
      </c>
      <c r="M186" s="49"/>
      <c r="N186" s="32">
        <f>SUM(N142:N143)+N145+N146+N155+N148</f>
        <v>512.96802663115841</v>
      </c>
      <c r="O186" s="66"/>
      <c r="P186" s="2">
        <f>SUM(P142:P143)+P145+P146+P155+P148</f>
        <v>509.36802663115844</v>
      </c>
      <c r="Q186" s="36">
        <f>P186-N186</f>
        <v>-3.5999999999999659</v>
      </c>
      <c r="R186" s="49"/>
      <c r="S186" s="32">
        <f>SUM(S142:S143)+S145+S146+S155+S148</f>
        <v>512.96802663115841</v>
      </c>
      <c r="T186" s="66"/>
      <c r="U186" s="2">
        <f>SUM(U142:U143)+U145+U146+U155+U148</f>
        <v>509.36802663115844</v>
      </c>
      <c r="V186" s="36">
        <f>U186-S186</f>
        <v>-3.5999999999999659</v>
      </c>
    </row>
    <row r="187" spans="1:22" x14ac:dyDescent="0.25">
      <c r="A187" s="124">
        <f t="shared" ref="A187:A189" si="29">A186+1</f>
        <v>56</v>
      </c>
      <c r="B187" s="125" t="s">
        <v>88</v>
      </c>
      <c r="C187" s="126"/>
      <c r="D187" s="127"/>
      <c r="E187" s="128"/>
      <c r="F187" s="53"/>
      <c r="G187" s="129">
        <f>G186/SUM(D186:D189)</f>
        <v>-5.5604636375293894E-3</v>
      </c>
      <c r="H187" s="126"/>
      <c r="I187" s="127"/>
      <c r="J187" s="128"/>
      <c r="K187" s="53"/>
      <c r="L187" s="129">
        <f>L186/SUM(I186:I189)</f>
        <v>-5.5604636375293894E-3</v>
      </c>
      <c r="M187" s="126"/>
      <c r="N187" s="127"/>
      <c r="O187" s="128"/>
      <c r="P187" s="53"/>
      <c r="Q187" s="129">
        <f>Q186/SUM(N186:N189)</f>
        <v>-5.5604636375293894E-3</v>
      </c>
      <c r="R187" s="126"/>
      <c r="S187" s="127"/>
      <c r="T187" s="128"/>
      <c r="U187" s="53"/>
      <c r="V187" s="129">
        <f>V186/SUM(S186:S189)</f>
        <v>-3.9895472681061176E-3</v>
      </c>
    </row>
    <row r="188" spans="1:22" x14ac:dyDescent="0.25">
      <c r="A188" s="99">
        <f t="shared" si="29"/>
        <v>57</v>
      </c>
      <c r="B188" s="48" t="s">
        <v>91</v>
      </c>
      <c r="C188" s="49"/>
      <c r="D188" s="32">
        <f>D144+SUM(D149:D154)+D147</f>
        <v>134.46</v>
      </c>
      <c r="E188" s="66"/>
      <c r="F188" s="2">
        <f>F144+SUM(F149:F154)+F147</f>
        <v>110.16999999999999</v>
      </c>
      <c r="G188" s="36">
        <f>F188-D188</f>
        <v>-24.29000000000002</v>
      </c>
      <c r="H188" s="49"/>
      <c r="I188" s="32">
        <f>I144+SUM(I149:I154)+I147</f>
        <v>134.46</v>
      </c>
      <c r="J188" s="66"/>
      <c r="K188" s="2">
        <f>K144+SUM(K149:K154)+K147</f>
        <v>110.16999999999999</v>
      </c>
      <c r="L188" s="36">
        <f>K188-I188</f>
        <v>-24.29000000000002</v>
      </c>
      <c r="M188" s="49"/>
      <c r="N188" s="32">
        <f>N144+SUM(N149:N154)+N147</f>
        <v>134.46</v>
      </c>
      <c r="O188" s="66"/>
      <c r="P188" s="2">
        <f>P144+SUM(P149:P154)+P147</f>
        <v>110.16999999999999</v>
      </c>
      <c r="Q188" s="36">
        <f>P188-N188</f>
        <v>-24.29000000000002</v>
      </c>
      <c r="R188" s="49"/>
      <c r="S188" s="32">
        <f>S144+SUM(S149:S154)+S147</f>
        <v>389.39000000000004</v>
      </c>
      <c r="T188" s="66"/>
      <c r="U188" s="2">
        <f>U144+SUM(U149:U154)+U147</f>
        <v>110.16999999999999</v>
      </c>
      <c r="V188" s="36">
        <f>U188-S188</f>
        <v>-279.22000000000003</v>
      </c>
    </row>
    <row r="189" spans="1:22" ht="15.75" thickBot="1" x14ac:dyDescent="0.3">
      <c r="A189" s="130">
        <f t="shared" si="29"/>
        <v>58</v>
      </c>
      <c r="B189" s="131" t="s">
        <v>88</v>
      </c>
      <c r="C189" s="132"/>
      <c r="D189" s="133"/>
      <c r="E189" s="134"/>
      <c r="F189" s="135"/>
      <c r="G189" s="136">
        <f>G188/SUM(D186:D189)</f>
        <v>-3.7517683820997294E-2</v>
      </c>
      <c r="H189" s="132"/>
      <c r="I189" s="133"/>
      <c r="J189" s="134"/>
      <c r="K189" s="135"/>
      <c r="L189" s="136">
        <f>L188/SUM(I186:I189)</f>
        <v>-3.7517683820997294E-2</v>
      </c>
      <c r="M189" s="132"/>
      <c r="N189" s="133"/>
      <c r="O189" s="134"/>
      <c r="P189" s="135"/>
      <c r="Q189" s="136">
        <f>Q188/SUM(N186:N189)</f>
        <v>-3.7517683820997294E-2</v>
      </c>
      <c r="R189" s="132"/>
      <c r="S189" s="133"/>
      <c r="T189" s="134"/>
      <c r="U189" s="135"/>
      <c r="V189" s="136">
        <f>V188/SUM(S186:S189)</f>
        <v>-0.30943371894461136</v>
      </c>
    </row>
    <row r="190" spans="1:22" ht="15.75" thickBot="1" x14ac:dyDescent="0.3"/>
    <row r="191" spans="1:22" x14ac:dyDescent="0.25">
      <c r="A191" s="333" t="s">
        <v>82</v>
      </c>
      <c r="B191" s="335" t="s">
        <v>0</v>
      </c>
      <c r="C191" s="331" t="s">
        <v>160</v>
      </c>
      <c r="D191" s="332"/>
      <c r="E191" s="329" t="s">
        <v>159</v>
      </c>
      <c r="F191" s="329"/>
      <c r="G191" s="330"/>
      <c r="H191" s="331" t="s">
        <v>161</v>
      </c>
      <c r="I191" s="332"/>
      <c r="J191" s="329" t="s">
        <v>159</v>
      </c>
      <c r="K191" s="329"/>
      <c r="L191" s="330"/>
      <c r="M191" s="331" t="s">
        <v>162</v>
      </c>
      <c r="N191" s="332"/>
      <c r="O191" s="329" t="s">
        <v>159</v>
      </c>
      <c r="P191" s="329"/>
      <c r="Q191" s="330"/>
      <c r="R191" s="331" t="s">
        <v>163</v>
      </c>
      <c r="S191" s="332"/>
      <c r="T191" s="329" t="s">
        <v>159</v>
      </c>
      <c r="U191" s="329"/>
      <c r="V191" s="330"/>
    </row>
    <row r="192" spans="1:22" x14ac:dyDescent="0.25">
      <c r="A192" s="334"/>
      <c r="B192" s="336"/>
      <c r="C192" s="117" t="s">
        <v>2</v>
      </c>
      <c r="D192" s="118" t="s">
        <v>3</v>
      </c>
      <c r="E192" s="119" t="s">
        <v>2</v>
      </c>
      <c r="F192" s="120" t="s">
        <v>3</v>
      </c>
      <c r="G192" s="246" t="s">
        <v>78</v>
      </c>
      <c r="H192" s="117" t="s">
        <v>2</v>
      </c>
      <c r="I192" s="118" t="s">
        <v>3</v>
      </c>
      <c r="J192" s="119" t="s">
        <v>2</v>
      </c>
      <c r="K192" s="120" t="s">
        <v>3</v>
      </c>
      <c r="L192" s="246" t="s">
        <v>78</v>
      </c>
      <c r="M192" s="117" t="s">
        <v>2</v>
      </c>
      <c r="N192" s="118" t="s">
        <v>3</v>
      </c>
      <c r="O192" s="119" t="s">
        <v>2</v>
      </c>
      <c r="P192" s="120" t="s">
        <v>3</v>
      </c>
      <c r="Q192" s="246" t="s">
        <v>78</v>
      </c>
      <c r="R192" s="117" t="s">
        <v>2</v>
      </c>
      <c r="S192" s="118" t="s">
        <v>3</v>
      </c>
      <c r="T192" s="119" t="s">
        <v>2</v>
      </c>
      <c r="U192" s="120" t="s">
        <v>3</v>
      </c>
      <c r="V192" s="246" t="s">
        <v>78</v>
      </c>
    </row>
    <row r="193" spans="1:22" x14ac:dyDescent="0.25">
      <c r="A193" s="99">
        <v>1</v>
      </c>
      <c r="B193" s="48" t="s">
        <v>69</v>
      </c>
      <c r="C193" s="49"/>
      <c r="D193" s="164">
        <v>325000</v>
      </c>
      <c r="E193" s="66"/>
      <c r="F193" s="44">
        <f>D193</f>
        <v>325000</v>
      </c>
      <c r="G193" s="48"/>
      <c r="H193" s="49"/>
      <c r="I193" s="306">
        <f>D193</f>
        <v>325000</v>
      </c>
      <c r="J193" s="66"/>
      <c r="K193" s="44">
        <f>I193</f>
        <v>325000</v>
      </c>
      <c r="L193" s="48"/>
      <c r="M193" s="49"/>
      <c r="N193" s="306">
        <f>I193</f>
        <v>325000</v>
      </c>
      <c r="O193" s="66"/>
      <c r="P193" s="44">
        <f>N193</f>
        <v>325000</v>
      </c>
      <c r="Q193" s="48"/>
      <c r="R193" s="49"/>
      <c r="S193" s="306">
        <f>N193</f>
        <v>325000</v>
      </c>
      <c r="T193" s="66"/>
      <c r="U193" s="44">
        <f>S193</f>
        <v>325000</v>
      </c>
      <c r="V193" s="48"/>
    </row>
    <row r="194" spans="1:22" x14ac:dyDescent="0.25">
      <c r="A194" s="99">
        <f>A193+1</f>
        <v>2</v>
      </c>
      <c r="B194" s="48" t="s">
        <v>70</v>
      </c>
      <c r="C194" s="49"/>
      <c r="D194" s="164">
        <v>1000</v>
      </c>
      <c r="E194" s="66"/>
      <c r="F194" s="44">
        <f>D194</f>
        <v>1000</v>
      </c>
      <c r="G194" s="48"/>
      <c r="H194" s="49"/>
      <c r="I194" s="306">
        <f>D194</f>
        <v>1000</v>
      </c>
      <c r="J194" s="66"/>
      <c r="K194" s="44">
        <f>I194</f>
        <v>1000</v>
      </c>
      <c r="L194" s="48"/>
      <c r="M194" s="49"/>
      <c r="N194" s="306">
        <f>I194</f>
        <v>1000</v>
      </c>
      <c r="O194" s="66"/>
      <c r="P194" s="44">
        <f>N194</f>
        <v>1000</v>
      </c>
      <c r="Q194" s="48"/>
      <c r="R194" s="49"/>
      <c r="S194" s="306">
        <f>N194</f>
        <v>1000</v>
      </c>
      <c r="T194" s="66"/>
      <c r="U194" s="44">
        <f>S194</f>
        <v>1000</v>
      </c>
      <c r="V194" s="48"/>
    </row>
    <row r="195" spans="1:22" x14ac:dyDescent="0.25">
      <c r="A195" s="99">
        <f t="shared" ref="A195:A245" si="30">A194+1</f>
        <v>3</v>
      </c>
      <c r="B195" s="48" t="s">
        <v>19</v>
      </c>
      <c r="C195" s="49"/>
      <c r="D195" s="30">
        <f>CKH_LOSS</f>
        <v>1.0431999999999999</v>
      </c>
      <c r="E195" s="66"/>
      <c r="F195" s="1">
        <f>EPI_LOSS</f>
        <v>1.0431999999999999</v>
      </c>
      <c r="G195" s="48"/>
      <c r="H195" s="49"/>
      <c r="I195" s="30">
        <f>SMP_LOSS</f>
        <v>1.0431999999999999</v>
      </c>
      <c r="J195" s="66"/>
      <c r="K195" s="1">
        <f>EPI_LOSS</f>
        <v>1.0431999999999999</v>
      </c>
      <c r="L195" s="48"/>
      <c r="M195" s="49"/>
      <c r="N195" s="30">
        <f>DUT_LOSS</f>
        <v>1.0431999999999999</v>
      </c>
      <c r="O195" s="66"/>
      <c r="P195" s="1">
        <f>EPI_LOSS</f>
        <v>1.0431999999999999</v>
      </c>
      <c r="Q195" s="48"/>
      <c r="R195" s="49"/>
      <c r="S195" s="30">
        <f>NEW_LOSS</f>
        <v>1.0431999999999999</v>
      </c>
      <c r="T195" s="66"/>
      <c r="U195" s="1">
        <f>EPI_LOSS</f>
        <v>1.0431999999999999</v>
      </c>
      <c r="V195" s="48"/>
    </row>
    <row r="196" spans="1:22" x14ac:dyDescent="0.25">
      <c r="A196" s="99">
        <f t="shared" si="30"/>
        <v>4</v>
      </c>
      <c r="B196" s="48" t="s">
        <v>71</v>
      </c>
      <c r="C196" s="49"/>
      <c r="D196" s="43">
        <f>D193*D195</f>
        <v>339039.99999999994</v>
      </c>
      <c r="E196" s="66"/>
      <c r="F196" s="44">
        <f>F193*F195</f>
        <v>339039.99999999994</v>
      </c>
      <c r="G196" s="48"/>
      <c r="H196" s="49"/>
      <c r="I196" s="43">
        <f>I193*I195</f>
        <v>339039.99999999994</v>
      </c>
      <c r="J196" s="66"/>
      <c r="K196" s="44">
        <f>K193*K195</f>
        <v>339039.99999999994</v>
      </c>
      <c r="L196" s="48"/>
      <c r="M196" s="49"/>
      <c r="N196" s="43">
        <f>N193*N195</f>
        <v>339039.99999999994</v>
      </c>
      <c r="O196" s="66"/>
      <c r="P196" s="44">
        <f>P193*P195</f>
        <v>339039.99999999994</v>
      </c>
      <c r="Q196" s="48"/>
      <c r="R196" s="49"/>
      <c r="S196" s="43">
        <f>S193*S195</f>
        <v>339039.99999999994</v>
      </c>
      <c r="T196" s="66"/>
      <c r="U196" s="44">
        <f>U193*U195</f>
        <v>339039.99999999994</v>
      </c>
      <c r="V196" s="48"/>
    </row>
    <row r="197" spans="1:22" x14ac:dyDescent="0.25">
      <c r="A197" s="100">
        <f t="shared" si="30"/>
        <v>5</v>
      </c>
      <c r="B197" s="46" t="s">
        <v>24</v>
      </c>
      <c r="C197" s="45"/>
      <c r="D197" s="31"/>
      <c r="E197" s="67"/>
      <c r="F197" s="29"/>
      <c r="G197" s="46"/>
      <c r="H197" s="45"/>
      <c r="I197" s="31"/>
      <c r="J197" s="67"/>
      <c r="K197" s="29"/>
      <c r="L197" s="46"/>
      <c r="M197" s="45"/>
      <c r="N197" s="31"/>
      <c r="O197" s="67"/>
      <c r="P197" s="29"/>
      <c r="Q197" s="46"/>
      <c r="R197" s="45"/>
      <c r="S197" s="31"/>
      <c r="T197" s="67"/>
      <c r="U197" s="29"/>
      <c r="V197" s="46"/>
    </row>
    <row r="198" spans="1:22" x14ac:dyDescent="0.25">
      <c r="A198" s="99">
        <f t="shared" si="30"/>
        <v>6</v>
      </c>
      <c r="B198" s="48" t="s">
        <v>20</v>
      </c>
      <c r="C198" s="47">
        <f>'General Input'!$B$11</f>
        <v>8.6999999999999994E-2</v>
      </c>
      <c r="D198" s="32">
        <f>D193*C198*TOU_OFF</f>
        <v>18373.102529960051</v>
      </c>
      <c r="E198" s="68">
        <f>'General Input'!$B$11</f>
        <v>8.6999999999999994E-2</v>
      </c>
      <c r="F198" s="2">
        <f>F193*E198*TOU_OFF</f>
        <v>18373.102529960051</v>
      </c>
      <c r="G198" s="48"/>
      <c r="H198" s="47">
        <f>'General Input'!$B$11</f>
        <v>8.6999999999999994E-2</v>
      </c>
      <c r="I198" s="32">
        <f>I193*H198*TOU_OFF</f>
        <v>18373.102529960051</v>
      </c>
      <c r="J198" s="68">
        <f>'General Input'!$B$11</f>
        <v>8.6999999999999994E-2</v>
      </c>
      <c r="K198" s="2">
        <f>K193*J198*TOU_OFF</f>
        <v>18373.102529960051</v>
      </c>
      <c r="L198" s="48"/>
      <c r="M198" s="47">
        <f>'General Input'!$B$11</f>
        <v>8.6999999999999994E-2</v>
      </c>
      <c r="N198" s="32">
        <f>N193*M198*TOU_OFF</f>
        <v>18373.102529960051</v>
      </c>
      <c r="O198" s="68">
        <f>'General Input'!$B$11</f>
        <v>8.6999999999999994E-2</v>
      </c>
      <c r="P198" s="2">
        <f>P193*O198*TOU_OFF</f>
        <v>18373.102529960051</v>
      </c>
      <c r="Q198" s="48"/>
      <c r="R198" s="47">
        <f>'General Input'!$B$11</f>
        <v>8.6999999999999994E-2</v>
      </c>
      <c r="S198" s="32">
        <f>S193*R198*TOU_OFF</f>
        <v>18373.102529960051</v>
      </c>
      <c r="T198" s="68">
        <f>'General Input'!$B$11</f>
        <v>8.6999999999999994E-2</v>
      </c>
      <c r="U198" s="2">
        <f>U193*T198*TOU_OFF</f>
        <v>18373.102529960051</v>
      </c>
      <c r="V198" s="48"/>
    </row>
    <row r="199" spans="1:22" x14ac:dyDescent="0.25">
      <c r="A199" s="99">
        <f t="shared" si="30"/>
        <v>7</v>
      </c>
      <c r="B199" s="48" t="s">
        <v>21</v>
      </c>
      <c r="C199" s="47">
        <f>'General Input'!$B$12</f>
        <v>0.13200000000000001</v>
      </c>
      <c r="D199" s="32">
        <f>D193*C199*TOU_MID</f>
        <v>7311.8508655126507</v>
      </c>
      <c r="E199" s="68">
        <f>'General Input'!$B$12</f>
        <v>0.13200000000000001</v>
      </c>
      <c r="F199" s="2">
        <f>F193*E199*TOU_MID</f>
        <v>7311.8508655126507</v>
      </c>
      <c r="G199" s="48"/>
      <c r="H199" s="47">
        <f>'General Input'!$B$12</f>
        <v>0.13200000000000001</v>
      </c>
      <c r="I199" s="32">
        <f>I193*H199*TOU_MID</f>
        <v>7311.8508655126507</v>
      </c>
      <c r="J199" s="68">
        <f>'General Input'!$B$12</f>
        <v>0.13200000000000001</v>
      </c>
      <c r="K199" s="2">
        <f>K193*J199*TOU_MID</f>
        <v>7311.8508655126507</v>
      </c>
      <c r="L199" s="48"/>
      <c r="M199" s="47">
        <f>'General Input'!$B$12</f>
        <v>0.13200000000000001</v>
      </c>
      <c r="N199" s="32">
        <f>N193*M199*TOU_MID</f>
        <v>7311.8508655126507</v>
      </c>
      <c r="O199" s="68">
        <f>'General Input'!$B$12</f>
        <v>0.13200000000000001</v>
      </c>
      <c r="P199" s="2">
        <f>P193*O199*TOU_MID</f>
        <v>7311.8508655126507</v>
      </c>
      <c r="Q199" s="48"/>
      <c r="R199" s="47">
        <f>'General Input'!$B$12</f>
        <v>0.13200000000000001</v>
      </c>
      <c r="S199" s="32">
        <f>S193*R199*TOU_MID</f>
        <v>7311.8508655126507</v>
      </c>
      <c r="T199" s="68">
        <f>'General Input'!$B$12</f>
        <v>0.13200000000000001</v>
      </c>
      <c r="U199" s="2">
        <f>U193*T199*TOU_MID</f>
        <v>7311.8508655126507</v>
      </c>
      <c r="V199" s="48"/>
    </row>
    <row r="200" spans="1:22" x14ac:dyDescent="0.25">
      <c r="A200" s="101">
        <f t="shared" si="30"/>
        <v>8</v>
      </c>
      <c r="B200" s="85" t="s">
        <v>22</v>
      </c>
      <c r="C200" s="84">
        <f>'General Input'!$B$13</f>
        <v>0.18</v>
      </c>
      <c r="D200" s="39">
        <f>D193*C200*TOU_ON</f>
        <v>10515.978695073236</v>
      </c>
      <c r="E200" s="69">
        <f>'General Input'!$B$13</f>
        <v>0.18</v>
      </c>
      <c r="F200" s="40">
        <f>F193*E200*TOU_ON</f>
        <v>10515.978695073236</v>
      </c>
      <c r="G200" s="85"/>
      <c r="H200" s="84">
        <f>'General Input'!$B$13</f>
        <v>0.18</v>
      </c>
      <c r="I200" s="39">
        <f>I193*H200*TOU_ON</f>
        <v>10515.978695073236</v>
      </c>
      <c r="J200" s="69">
        <f>'General Input'!$B$13</f>
        <v>0.18</v>
      </c>
      <c r="K200" s="40">
        <f>K193*J200*TOU_ON</f>
        <v>10515.978695073236</v>
      </c>
      <c r="L200" s="85"/>
      <c r="M200" s="84">
        <f>'General Input'!$B$13</f>
        <v>0.18</v>
      </c>
      <c r="N200" s="39">
        <f>N193*M200*TOU_ON</f>
        <v>10515.978695073236</v>
      </c>
      <c r="O200" s="69">
        <f>'General Input'!$B$13</f>
        <v>0.18</v>
      </c>
      <c r="P200" s="40">
        <f>P193*O200*TOU_ON</f>
        <v>10515.978695073236</v>
      </c>
      <c r="Q200" s="85"/>
      <c r="R200" s="84">
        <f>'General Input'!$B$13</f>
        <v>0.18</v>
      </c>
      <c r="S200" s="39">
        <f>S193*R200*TOU_ON</f>
        <v>10515.978695073236</v>
      </c>
      <c r="T200" s="69">
        <f>'General Input'!$B$13</f>
        <v>0.18</v>
      </c>
      <c r="U200" s="40">
        <f>U193*T200*TOU_ON</f>
        <v>10515.978695073236</v>
      </c>
      <c r="V200" s="85"/>
    </row>
    <row r="201" spans="1:22" x14ac:dyDescent="0.25">
      <c r="A201" s="102">
        <f t="shared" si="30"/>
        <v>9</v>
      </c>
      <c r="B201" s="103" t="s">
        <v>23</v>
      </c>
      <c r="C201" s="86"/>
      <c r="D201" s="56">
        <f>SUM(D198:D200)</f>
        <v>36200.932090545939</v>
      </c>
      <c r="E201" s="70"/>
      <c r="F201" s="55">
        <f>SUM(F198:F200)</f>
        <v>36200.932090545939</v>
      </c>
      <c r="G201" s="87">
        <f>D201-F201</f>
        <v>0</v>
      </c>
      <c r="H201" s="86"/>
      <c r="I201" s="56">
        <f>SUM(I198:I200)</f>
        <v>36200.932090545939</v>
      </c>
      <c r="J201" s="70"/>
      <c r="K201" s="55">
        <f>SUM(K198:K200)</f>
        <v>36200.932090545939</v>
      </c>
      <c r="L201" s="87">
        <f>I201-K201</f>
        <v>0</v>
      </c>
      <c r="M201" s="86"/>
      <c r="N201" s="56">
        <f>SUM(N198:N200)</f>
        <v>36200.932090545939</v>
      </c>
      <c r="O201" s="70"/>
      <c r="P201" s="55">
        <f>SUM(P198:P200)</f>
        <v>36200.932090545939</v>
      </c>
      <c r="Q201" s="87">
        <f>N201-P201</f>
        <v>0</v>
      </c>
      <c r="R201" s="86"/>
      <c r="S201" s="56">
        <f>SUM(S198:S200)</f>
        <v>36200.932090545939</v>
      </c>
      <c r="T201" s="70"/>
      <c r="U201" s="55">
        <f>SUM(U198:U200)</f>
        <v>36200.932090545939</v>
      </c>
      <c r="V201" s="87">
        <f>S201-U201</f>
        <v>0</v>
      </c>
    </row>
    <row r="202" spans="1:22" x14ac:dyDescent="0.25">
      <c r="A202" s="104">
        <f t="shared" si="30"/>
        <v>10</v>
      </c>
      <c r="B202" s="105" t="s">
        <v>88</v>
      </c>
      <c r="C202" s="88"/>
      <c r="D202" s="80"/>
      <c r="E202" s="71"/>
      <c r="F202" s="57"/>
      <c r="G202" s="89">
        <f>G201/D201</f>
        <v>0</v>
      </c>
      <c r="H202" s="88"/>
      <c r="I202" s="80"/>
      <c r="J202" s="71"/>
      <c r="K202" s="57"/>
      <c r="L202" s="89">
        <f>L201/I201</f>
        <v>0</v>
      </c>
      <c r="M202" s="88"/>
      <c r="N202" s="80"/>
      <c r="O202" s="71"/>
      <c r="P202" s="57"/>
      <c r="Q202" s="89">
        <f>Q201/N201</f>
        <v>0</v>
      </c>
      <c r="R202" s="88"/>
      <c r="S202" s="80"/>
      <c r="T202" s="71"/>
      <c r="U202" s="57"/>
      <c r="V202" s="89">
        <f>V201/S201</f>
        <v>0</v>
      </c>
    </row>
    <row r="203" spans="1:22" x14ac:dyDescent="0.25">
      <c r="A203" s="106">
        <f t="shared" si="30"/>
        <v>11</v>
      </c>
      <c r="B203" s="91" t="s">
        <v>25</v>
      </c>
      <c r="C203" s="90"/>
      <c r="D203" s="81"/>
      <c r="E203" s="72"/>
      <c r="F203" s="54"/>
      <c r="G203" s="91"/>
      <c r="H203" s="90"/>
      <c r="I203" s="81"/>
      <c r="J203" s="72"/>
      <c r="K203" s="54"/>
      <c r="L203" s="91"/>
      <c r="M203" s="90"/>
      <c r="N203" s="81"/>
      <c r="O203" s="72"/>
      <c r="P203" s="54"/>
      <c r="Q203" s="91"/>
      <c r="R203" s="90"/>
      <c r="S203" s="81"/>
      <c r="T203" s="72"/>
      <c r="U203" s="54"/>
      <c r="V203" s="91"/>
    </row>
    <row r="204" spans="1:22" x14ac:dyDescent="0.25">
      <c r="A204" s="99">
        <f t="shared" si="30"/>
        <v>12</v>
      </c>
      <c r="B204" s="48" t="s">
        <v>5</v>
      </c>
      <c r="C204" s="35">
        <f>Rates!$D$3</f>
        <v>97.27</v>
      </c>
      <c r="D204" s="32">
        <f>C204</f>
        <v>97.27</v>
      </c>
      <c r="E204" s="73">
        <f>Rates!$L$3</f>
        <v>98.97</v>
      </c>
      <c r="F204" s="2">
        <f>E204</f>
        <v>98.97</v>
      </c>
      <c r="G204" s="48"/>
      <c r="H204" s="35">
        <f>Rates!$D$3</f>
        <v>97.27</v>
      </c>
      <c r="I204" s="32">
        <f>H204</f>
        <v>97.27</v>
      </c>
      <c r="J204" s="73">
        <f>Rates!$L$3</f>
        <v>98.97</v>
      </c>
      <c r="K204" s="2">
        <f>J204</f>
        <v>98.97</v>
      </c>
      <c r="L204" s="48"/>
      <c r="M204" s="35">
        <f>Rates!$D$3</f>
        <v>97.27</v>
      </c>
      <c r="N204" s="32">
        <f>M204</f>
        <v>97.27</v>
      </c>
      <c r="O204" s="73">
        <f>Rates!$L$3</f>
        <v>98.97</v>
      </c>
      <c r="P204" s="2">
        <f>O204</f>
        <v>98.97</v>
      </c>
      <c r="Q204" s="48"/>
      <c r="R204" s="35">
        <f>Rates!$D$3</f>
        <v>97.27</v>
      </c>
      <c r="S204" s="32">
        <f>R204</f>
        <v>97.27</v>
      </c>
      <c r="T204" s="73">
        <f>Rates!$L$3</f>
        <v>98.97</v>
      </c>
      <c r="U204" s="2">
        <f>T204</f>
        <v>98.97</v>
      </c>
      <c r="V204" s="48"/>
    </row>
    <row r="205" spans="1:22" x14ac:dyDescent="0.25">
      <c r="A205" s="99">
        <f t="shared" si="30"/>
        <v>13</v>
      </c>
      <c r="B205" s="48" t="s">
        <v>140</v>
      </c>
      <c r="C205" s="35">
        <f>Rates!$D$4</f>
        <v>13.35</v>
      </c>
      <c r="D205" s="32">
        <f t="shared" ref="D205:D206" si="31">C205</f>
        <v>13.35</v>
      </c>
      <c r="E205" s="73">
        <f>Rates!$L$4</f>
        <v>0</v>
      </c>
      <c r="F205" s="2">
        <f t="shared" ref="F205:F206" si="32">E205</f>
        <v>0</v>
      </c>
      <c r="G205" s="48"/>
      <c r="H205" s="35">
        <f>Rates!$D$4</f>
        <v>13.35</v>
      </c>
      <c r="I205" s="32">
        <f t="shared" ref="I205:I206" si="33">H205</f>
        <v>13.35</v>
      </c>
      <c r="J205" s="73">
        <f>Rates!$L$4</f>
        <v>0</v>
      </c>
      <c r="K205" s="2">
        <f t="shared" ref="K205:K206" si="34">J205</f>
        <v>0</v>
      </c>
      <c r="L205" s="48"/>
      <c r="M205" s="35">
        <f>Rates!$D$4</f>
        <v>13.35</v>
      </c>
      <c r="N205" s="32">
        <f t="shared" ref="N205:N206" si="35">M205</f>
        <v>13.35</v>
      </c>
      <c r="O205" s="73">
        <f>Rates!$L$4</f>
        <v>0</v>
      </c>
      <c r="P205" s="2">
        <f t="shared" ref="P205:P206" si="36">O205</f>
        <v>0</v>
      </c>
      <c r="Q205" s="48"/>
      <c r="R205" s="35">
        <f>Rates!$D$4</f>
        <v>13.35</v>
      </c>
      <c r="S205" s="32">
        <f t="shared" ref="S205:S206" si="37">R205</f>
        <v>13.35</v>
      </c>
      <c r="T205" s="73">
        <f>Rates!$L$4</f>
        <v>0</v>
      </c>
      <c r="U205" s="2">
        <f t="shared" ref="U205:U206" si="38">T205</f>
        <v>0</v>
      </c>
      <c r="V205" s="48"/>
    </row>
    <row r="206" spans="1:22" x14ac:dyDescent="0.25">
      <c r="A206" s="99">
        <f t="shared" si="30"/>
        <v>14</v>
      </c>
      <c r="B206" s="48" t="s">
        <v>73</v>
      </c>
      <c r="C206" s="35">
        <f>Rates!$D$5</f>
        <v>0</v>
      </c>
      <c r="D206" s="32">
        <f t="shared" si="31"/>
        <v>0</v>
      </c>
      <c r="E206" s="73">
        <f>Rates!$L$5</f>
        <v>0</v>
      </c>
      <c r="F206" s="2">
        <f t="shared" si="32"/>
        <v>0</v>
      </c>
      <c r="G206" s="48"/>
      <c r="H206" s="35">
        <f>Rates!$D$5</f>
        <v>0</v>
      </c>
      <c r="I206" s="32">
        <f t="shared" si="33"/>
        <v>0</v>
      </c>
      <c r="J206" s="73">
        <f>Rates!$L$5</f>
        <v>0</v>
      </c>
      <c r="K206" s="2">
        <f t="shared" si="34"/>
        <v>0</v>
      </c>
      <c r="L206" s="48"/>
      <c r="M206" s="35">
        <f>Rates!$D$5</f>
        <v>0</v>
      </c>
      <c r="N206" s="32">
        <f t="shared" si="35"/>
        <v>0</v>
      </c>
      <c r="O206" s="73">
        <f>Rates!$L$5</f>
        <v>0</v>
      </c>
      <c r="P206" s="2">
        <f t="shared" si="36"/>
        <v>0</v>
      </c>
      <c r="Q206" s="48"/>
      <c r="R206" s="35">
        <f>Rates!$D$5</f>
        <v>0</v>
      </c>
      <c r="S206" s="32">
        <f t="shared" si="37"/>
        <v>0</v>
      </c>
      <c r="T206" s="73">
        <f>Rates!$L$5</f>
        <v>0</v>
      </c>
      <c r="U206" s="2">
        <f t="shared" si="38"/>
        <v>0</v>
      </c>
      <c r="V206" s="48"/>
    </row>
    <row r="207" spans="1:22" x14ac:dyDescent="0.25">
      <c r="A207" s="99">
        <f t="shared" si="30"/>
        <v>15</v>
      </c>
      <c r="B207" s="48" t="s">
        <v>4</v>
      </c>
      <c r="C207" s="37">
        <f>D201/D193</f>
        <v>0.11138748335552597</v>
      </c>
      <c r="D207" s="32">
        <f>(D196-D193)*C207</f>
        <v>1563.880266311578</v>
      </c>
      <c r="E207" s="74">
        <f>F201/F193</f>
        <v>0.11138748335552597</v>
      </c>
      <c r="F207" s="2">
        <f>(F196-F193)*E207</f>
        <v>1563.880266311578</v>
      </c>
      <c r="G207" s="48"/>
      <c r="H207" s="37">
        <f>I201/I193</f>
        <v>0.11138748335552597</v>
      </c>
      <c r="I207" s="32">
        <f>(I196-I193)*H207</f>
        <v>1563.880266311578</v>
      </c>
      <c r="J207" s="74">
        <f>K201/K193</f>
        <v>0.11138748335552597</v>
      </c>
      <c r="K207" s="2">
        <f>(K196-K193)*J207</f>
        <v>1563.880266311578</v>
      </c>
      <c r="L207" s="48"/>
      <c r="M207" s="37">
        <f>N201/N193</f>
        <v>0.11138748335552597</v>
      </c>
      <c r="N207" s="32">
        <f>(N196-N193)*M207</f>
        <v>1563.880266311578</v>
      </c>
      <c r="O207" s="74">
        <f>P201/P193</f>
        <v>0.11138748335552597</v>
      </c>
      <c r="P207" s="2">
        <f>(P196-P193)*O207</f>
        <v>1563.880266311578</v>
      </c>
      <c r="Q207" s="48"/>
      <c r="R207" s="37">
        <f>S201/S193</f>
        <v>0.11138748335552597</v>
      </c>
      <c r="S207" s="32">
        <f>(S196-S193)*R207</f>
        <v>1563.880266311578</v>
      </c>
      <c r="T207" s="74">
        <f>U201/U193</f>
        <v>0.11138748335552597</v>
      </c>
      <c r="U207" s="2">
        <f>(U196-U193)*T207</f>
        <v>1563.880266311578</v>
      </c>
      <c r="V207" s="48"/>
    </row>
    <row r="208" spans="1:22" x14ac:dyDescent="0.25">
      <c r="A208" s="99">
        <f t="shared" si="30"/>
        <v>16</v>
      </c>
      <c r="B208" s="48" t="s">
        <v>68</v>
      </c>
      <c r="C208" s="37">
        <f>Rates!$D$7</f>
        <v>3.2218</v>
      </c>
      <c r="D208" s="32">
        <f>C208*D194</f>
        <v>3221.8</v>
      </c>
      <c r="E208" s="74">
        <f>Rates!$L$7</f>
        <v>3.2782</v>
      </c>
      <c r="F208" s="2">
        <f>E208*F194</f>
        <v>3278.2</v>
      </c>
      <c r="G208" s="48"/>
      <c r="H208" s="37">
        <f>Rates!$D$7</f>
        <v>3.2218</v>
      </c>
      <c r="I208" s="32">
        <f>H208*I194</f>
        <v>3221.8</v>
      </c>
      <c r="J208" s="74">
        <f>Rates!$L$7</f>
        <v>3.2782</v>
      </c>
      <c r="K208" s="2">
        <f>J208*K194</f>
        <v>3278.2</v>
      </c>
      <c r="L208" s="48"/>
      <c r="M208" s="37">
        <f>Rates!$D$7</f>
        <v>3.2218</v>
      </c>
      <c r="N208" s="32">
        <f>M208*N194</f>
        <v>3221.8</v>
      </c>
      <c r="O208" s="74">
        <f>Rates!$L$7</f>
        <v>3.2782</v>
      </c>
      <c r="P208" s="2">
        <f>O208*P194</f>
        <v>3278.2</v>
      </c>
      <c r="Q208" s="48"/>
      <c r="R208" s="37">
        <f>Rates!$D$7</f>
        <v>3.2218</v>
      </c>
      <c r="S208" s="32">
        <f>R208*S194</f>
        <v>3221.8</v>
      </c>
      <c r="T208" s="74">
        <f>Rates!$L$7</f>
        <v>3.2782</v>
      </c>
      <c r="U208" s="2">
        <f>T208*U194</f>
        <v>3278.2</v>
      </c>
      <c r="V208" s="48"/>
    </row>
    <row r="209" spans="1:22" x14ac:dyDescent="0.25">
      <c r="A209" s="99">
        <f t="shared" si="30"/>
        <v>17</v>
      </c>
      <c r="B209" s="48" t="s">
        <v>7</v>
      </c>
      <c r="C209" s="37">
        <f>Rates!$D$8</f>
        <v>0.62009999999999998</v>
      </c>
      <c r="D209" s="32">
        <f>C209*D194</f>
        <v>620.1</v>
      </c>
      <c r="E209" s="74">
        <f>Rates!$L$8</f>
        <v>0.62009999999999998</v>
      </c>
      <c r="F209" s="2">
        <f>E209*F194</f>
        <v>620.1</v>
      </c>
      <c r="G209" s="48"/>
      <c r="H209" s="37">
        <f>Rates!$D$8</f>
        <v>0.62009999999999998</v>
      </c>
      <c r="I209" s="32">
        <f>H209*I194</f>
        <v>620.1</v>
      </c>
      <c r="J209" s="74">
        <f>Rates!$L$8</f>
        <v>0.62009999999999998</v>
      </c>
      <c r="K209" s="2">
        <f>J209*K194</f>
        <v>620.1</v>
      </c>
      <c r="L209" s="48"/>
      <c r="M209" s="37">
        <f>Rates!$D$8</f>
        <v>0.62009999999999998</v>
      </c>
      <c r="N209" s="32">
        <f>M209*N194</f>
        <v>620.1</v>
      </c>
      <c r="O209" s="74">
        <f>Rates!$L$8</f>
        <v>0.62009999999999998</v>
      </c>
      <c r="P209" s="2">
        <f>O209*P194</f>
        <v>620.1</v>
      </c>
      <c r="Q209" s="48"/>
      <c r="R209" s="37">
        <f>Rates!$D$8</f>
        <v>0.62009999999999998</v>
      </c>
      <c r="S209" s="32">
        <f>R209*S194</f>
        <v>620.1</v>
      </c>
      <c r="T209" s="74">
        <f>Rates!$L$8</f>
        <v>0.62009999999999998</v>
      </c>
      <c r="U209" s="2">
        <f>T209*U194</f>
        <v>620.1</v>
      </c>
      <c r="V209" s="48"/>
    </row>
    <row r="210" spans="1:22" x14ac:dyDescent="0.25">
      <c r="A210" s="99">
        <f t="shared" si="30"/>
        <v>18</v>
      </c>
      <c r="B210" s="48" t="s">
        <v>8</v>
      </c>
      <c r="C210" s="37">
        <f>Rates!$D$9</f>
        <v>5.6300000000000003E-2</v>
      </c>
      <c r="D210" s="32">
        <f>C210*D194</f>
        <v>56.300000000000004</v>
      </c>
      <c r="E210" s="74">
        <f>Rates!$L$9</f>
        <v>8.0399999999999999E-2</v>
      </c>
      <c r="F210" s="2">
        <f>E210*F194</f>
        <v>80.400000000000006</v>
      </c>
      <c r="G210" s="48"/>
      <c r="H210" s="37">
        <f>Rates!$D$9</f>
        <v>5.6300000000000003E-2</v>
      </c>
      <c r="I210" s="32">
        <f>H210*I194</f>
        <v>56.300000000000004</v>
      </c>
      <c r="J210" s="74">
        <f>Rates!$L$9</f>
        <v>8.0399999999999999E-2</v>
      </c>
      <c r="K210" s="2">
        <f>J210*K194</f>
        <v>80.400000000000006</v>
      </c>
      <c r="L210" s="48"/>
      <c r="M210" s="37">
        <f>Rates!$D$9</f>
        <v>5.6300000000000003E-2</v>
      </c>
      <c r="N210" s="32">
        <f>M210*N194</f>
        <v>56.300000000000004</v>
      </c>
      <c r="O210" s="74">
        <f>Rates!$L$9</f>
        <v>8.0399999999999999E-2</v>
      </c>
      <c r="P210" s="2">
        <f>O210*P194</f>
        <v>80.400000000000006</v>
      </c>
      <c r="Q210" s="48"/>
      <c r="R210" s="37">
        <f>Rates!$D$9</f>
        <v>5.6300000000000003E-2</v>
      </c>
      <c r="S210" s="32">
        <f>R210*S194</f>
        <v>56.300000000000004</v>
      </c>
      <c r="T210" s="74">
        <f>Rates!$L$9</f>
        <v>8.0399999999999999E-2</v>
      </c>
      <c r="U210" s="2">
        <f>T210*U194</f>
        <v>80.400000000000006</v>
      </c>
      <c r="V210" s="48"/>
    </row>
    <row r="211" spans="1:22" x14ac:dyDescent="0.25">
      <c r="A211" s="99">
        <f t="shared" si="30"/>
        <v>19</v>
      </c>
      <c r="B211" s="48" t="s">
        <v>76</v>
      </c>
      <c r="C211" s="37">
        <v>0</v>
      </c>
      <c r="D211" s="32">
        <f>C211*D194</f>
        <v>0</v>
      </c>
      <c r="E211" s="74">
        <v>0</v>
      </c>
      <c r="F211" s="2">
        <f>E211*F194</f>
        <v>0</v>
      </c>
      <c r="G211" s="48"/>
      <c r="H211" s="37">
        <v>0</v>
      </c>
      <c r="I211" s="32">
        <f>H211*I194</f>
        <v>0</v>
      </c>
      <c r="J211" s="74">
        <v>0</v>
      </c>
      <c r="K211" s="2">
        <f>J211*K194</f>
        <v>0</v>
      </c>
      <c r="L211" s="48"/>
      <c r="M211" s="37">
        <v>0</v>
      </c>
      <c r="N211" s="32">
        <f>M211*N194</f>
        <v>0</v>
      </c>
      <c r="O211" s="74">
        <v>0</v>
      </c>
      <c r="P211" s="2">
        <f>O211*P194</f>
        <v>0</v>
      </c>
      <c r="Q211" s="48"/>
      <c r="R211" s="37">
        <f>Rates!$D$23</f>
        <v>0.87029999999999996</v>
      </c>
      <c r="S211" s="32">
        <f>R211*S194</f>
        <v>870.3</v>
      </c>
      <c r="T211" s="74">
        <v>0</v>
      </c>
      <c r="U211" s="2">
        <f>T211*U194</f>
        <v>0</v>
      </c>
      <c r="V211" s="48"/>
    </row>
    <row r="212" spans="1:22" x14ac:dyDescent="0.25">
      <c r="A212" s="99">
        <f t="shared" si="30"/>
        <v>20</v>
      </c>
      <c r="B212" s="48" t="s">
        <v>83</v>
      </c>
      <c r="C212" s="37">
        <v>0</v>
      </c>
      <c r="D212" s="32">
        <f>C212*D194</f>
        <v>0</v>
      </c>
      <c r="E212" s="74">
        <v>0</v>
      </c>
      <c r="F212" s="2">
        <f>E212*F194</f>
        <v>0</v>
      </c>
      <c r="G212" s="48"/>
      <c r="H212" s="37">
        <v>0</v>
      </c>
      <c r="I212" s="32">
        <f>H212*I194</f>
        <v>0</v>
      </c>
      <c r="J212" s="74">
        <v>0</v>
      </c>
      <c r="K212" s="2">
        <f>J212*K194</f>
        <v>0</v>
      </c>
      <c r="L212" s="48"/>
      <c r="M212" s="37">
        <v>0</v>
      </c>
      <c r="N212" s="32">
        <f>M212*N194</f>
        <v>0</v>
      </c>
      <c r="O212" s="74">
        <v>0</v>
      </c>
      <c r="P212" s="2">
        <f>O212*P194</f>
        <v>0</v>
      </c>
      <c r="Q212" s="48"/>
      <c r="R212" s="37">
        <f>Rates!$D$24</f>
        <v>1.679</v>
      </c>
      <c r="S212" s="32">
        <f>R212*S194</f>
        <v>1679</v>
      </c>
      <c r="T212" s="74">
        <v>0</v>
      </c>
      <c r="U212" s="2">
        <f>T212*U194</f>
        <v>0</v>
      </c>
      <c r="V212" s="48"/>
    </row>
    <row r="213" spans="1:22" x14ac:dyDescent="0.25">
      <c r="A213" s="99">
        <f t="shared" si="30"/>
        <v>21</v>
      </c>
      <c r="B213" s="48" t="s">
        <v>77</v>
      </c>
      <c r="C213" s="37">
        <f>Rates!$D$10</f>
        <v>0.57909999999999995</v>
      </c>
      <c r="D213" s="32">
        <f>C213*D194</f>
        <v>579.09999999999991</v>
      </c>
      <c r="E213" s="74">
        <f>Rates!$L$10</f>
        <v>0</v>
      </c>
      <c r="F213" s="2">
        <f>E213*F194</f>
        <v>0</v>
      </c>
      <c r="G213" s="48"/>
      <c r="H213" s="37">
        <f>Rates!$D$10</f>
        <v>0.57909999999999995</v>
      </c>
      <c r="I213" s="32">
        <f>H213*I194</f>
        <v>579.09999999999991</v>
      </c>
      <c r="J213" s="74">
        <f>Rates!$L$10</f>
        <v>0</v>
      </c>
      <c r="K213" s="2">
        <f>J213*K194</f>
        <v>0</v>
      </c>
      <c r="L213" s="48"/>
      <c r="M213" s="37">
        <f>Rates!$D$10</f>
        <v>0.57909999999999995</v>
      </c>
      <c r="N213" s="32">
        <f>M213*N194</f>
        <v>579.09999999999991</v>
      </c>
      <c r="O213" s="74">
        <f>Rates!$L$10</f>
        <v>0</v>
      </c>
      <c r="P213" s="2">
        <f>O213*P194</f>
        <v>0</v>
      </c>
      <c r="Q213" s="48"/>
      <c r="R213" s="37">
        <f>Rates!$D$10</f>
        <v>0.57909999999999995</v>
      </c>
      <c r="S213" s="32">
        <f>R213*S194</f>
        <v>579.09999999999991</v>
      </c>
      <c r="T213" s="74">
        <f>Rates!$L$10</f>
        <v>0</v>
      </c>
      <c r="U213" s="2">
        <f>T213*U194</f>
        <v>0</v>
      </c>
      <c r="V213" s="48"/>
    </row>
    <row r="214" spans="1:22" x14ac:dyDescent="0.25">
      <c r="A214" s="99">
        <f t="shared" si="30"/>
        <v>22</v>
      </c>
      <c r="B214" s="48" t="s">
        <v>158</v>
      </c>
      <c r="C214" s="37">
        <f>Rates!$D$11</f>
        <v>0</v>
      </c>
      <c r="D214" s="32">
        <f>C214*D194</f>
        <v>0</v>
      </c>
      <c r="E214" s="74">
        <f>Rates!$L$11</f>
        <v>0.36499999999999999</v>
      </c>
      <c r="F214" s="2">
        <f>E214*F194</f>
        <v>365</v>
      </c>
      <c r="G214" s="48"/>
      <c r="H214" s="37">
        <f>Rates!$D$11</f>
        <v>0</v>
      </c>
      <c r="I214" s="32">
        <f>H214*I194</f>
        <v>0</v>
      </c>
      <c r="J214" s="74">
        <f>Rates!$L$11</f>
        <v>0.36499999999999999</v>
      </c>
      <c r="K214" s="2">
        <f>J214*K194</f>
        <v>365</v>
      </c>
      <c r="L214" s="48"/>
      <c r="M214" s="37">
        <f>Rates!$D$11</f>
        <v>0</v>
      </c>
      <c r="N214" s="32">
        <f>M214*N194</f>
        <v>0</v>
      </c>
      <c r="O214" s="74">
        <f>Rates!$L$11</f>
        <v>0.36499999999999999</v>
      </c>
      <c r="P214" s="2">
        <f>O214*P194</f>
        <v>365</v>
      </c>
      <c r="Q214" s="48"/>
      <c r="R214" s="37">
        <f>Rates!$D$11</f>
        <v>0</v>
      </c>
      <c r="S214" s="32">
        <f>R214*S194</f>
        <v>0</v>
      </c>
      <c r="T214" s="74">
        <f>Rates!$L$11</f>
        <v>0.36499999999999999</v>
      </c>
      <c r="U214" s="2">
        <f>T214*U194</f>
        <v>365</v>
      </c>
      <c r="V214" s="48"/>
    </row>
    <row r="215" spans="1:22" x14ac:dyDescent="0.25">
      <c r="A215" s="99">
        <f t="shared" si="30"/>
        <v>23</v>
      </c>
      <c r="B215" s="48" t="s">
        <v>174</v>
      </c>
      <c r="C215" s="37">
        <f>Rates!$D$12</f>
        <v>0</v>
      </c>
      <c r="D215" s="32">
        <f>C215*D194</f>
        <v>0</v>
      </c>
      <c r="E215" s="74">
        <f>Rates!$L$12</f>
        <v>0.1166</v>
      </c>
      <c r="F215" s="2">
        <f>E215*F194</f>
        <v>116.6</v>
      </c>
      <c r="G215" s="48"/>
      <c r="H215" s="37">
        <f>Rates!$D$12</f>
        <v>0</v>
      </c>
      <c r="I215" s="32">
        <f>H215*I194</f>
        <v>0</v>
      </c>
      <c r="J215" s="74">
        <f>Rates!$L$12</f>
        <v>0.1166</v>
      </c>
      <c r="K215" s="2">
        <f>J215*K194</f>
        <v>116.6</v>
      </c>
      <c r="L215" s="48"/>
      <c r="M215" s="37">
        <f>Rates!$D$12</f>
        <v>0</v>
      </c>
      <c r="N215" s="32">
        <f>M215*N194</f>
        <v>0</v>
      </c>
      <c r="O215" s="74">
        <f>Rates!$L$12</f>
        <v>0.1166</v>
      </c>
      <c r="P215" s="2">
        <f>O215*P194</f>
        <v>116.6</v>
      </c>
      <c r="Q215" s="48"/>
      <c r="R215" s="37">
        <f>Rates!$D$12</f>
        <v>0</v>
      </c>
      <c r="S215" s="32">
        <f>R215*S194</f>
        <v>0</v>
      </c>
      <c r="T215" s="74">
        <f>Rates!$L$12</f>
        <v>0.1166</v>
      </c>
      <c r="U215" s="2">
        <f>T215*U194</f>
        <v>116.6</v>
      </c>
      <c r="V215" s="48"/>
    </row>
    <row r="216" spans="1:22" x14ac:dyDescent="0.25">
      <c r="A216" s="99">
        <f t="shared" si="30"/>
        <v>24</v>
      </c>
      <c r="B216" s="48" t="s">
        <v>72</v>
      </c>
      <c r="C216" s="37">
        <f>Rates!$D$13</f>
        <v>0.1454</v>
      </c>
      <c r="D216" s="32">
        <f>C216*D194</f>
        <v>145.4</v>
      </c>
      <c r="E216" s="74">
        <f>Rates!$L$13</f>
        <v>0</v>
      </c>
      <c r="F216" s="2">
        <f>E216*F194</f>
        <v>0</v>
      </c>
      <c r="G216" s="48"/>
      <c r="H216" s="37">
        <f>Rates!$D$13</f>
        <v>0.1454</v>
      </c>
      <c r="I216" s="32">
        <f>H216*I194</f>
        <v>145.4</v>
      </c>
      <c r="J216" s="74">
        <f>Rates!$L$13</f>
        <v>0</v>
      </c>
      <c r="K216" s="2">
        <f>J216*K194</f>
        <v>0</v>
      </c>
      <c r="L216" s="48"/>
      <c r="M216" s="37">
        <f>Rates!$D$13</f>
        <v>0.1454</v>
      </c>
      <c r="N216" s="32">
        <f>M216*N194</f>
        <v>145.4</v>
      </c>
      <c r="O216" s="74">
        <f>Rates!$L$13</f>
        <v>0</v>
      </c>
      <c r="P216" s="2">
        <f>O216*P194</f>
        <v>0</v>
      </c>
      <c r="Q216" s="48"/>
      <c r="R216" s="37">
        <f>Rates!$D$13</f>
        <v>0.1454</v>
      </c>
      <c r="S216" s="32">
        <f>R216*S194</f>
        <v>145.4</v>
      </c>
      <c r="T216" s="74">
        <f>Rates!$L$13</f>
        <v>0</v>
      </c>
      <c r="U216" s="2">
        <f>T216*U194</f>
        <v>0</v>
      </c>
      <c r="V216" s="48"/>
    </row>
    <row r="217" spans="1:22" x14ac:dyDescent="0.25">
      <c r="A217" s="99">
        <f t="shared" si="30"/>
        <v>25</v>
      </c>
      <c r="B217" s="48" t="s">
        <v>79</v>
      </c>
      <c r="C217" s="37">
        <f>Rates!$D$14</f>
        <v>-0.81850000000000001</v>
      </c>
      <c r="D217" s="32">
        <f>C217*D194</f>
        <v>-818.5</v>
      </c>
      <c r="E217" s="74">
        <f>Rates!$L$14</f>
        <v>-0.81850000000000001</v>
      </c>
      <c r="F217" s="2">
        <f>E217*F194</f>
        <v>-818.5</v>
      </c>
      <c r="G217" s="48"/>
      <c r="H217" s="37">
        <f>Rates!$D$14</f>
        <v>-0.81850000000000001</v>
      </c>
      <c r="I217" s="32">
        <f>H217*I194</f>
        <v>-818.5</v>
      </c>
      <c r="J217" s="74">
        <f>Rates!$L$14</f>
        <v>-0.81850000000000001</v>
      </c>
      <c r="K217" s="2">
        <f>J217*K194</f>
        <v>-818.5</v>
      </c>
      <c r="L217" s="48"/>
      <c r="M217" s="37">
        <f>Rates!$D$14</f>
        <v>-0.81850000000000001</v>
      </c>
      <c r="N217" s="32">
        <f>M217*N194</f>
        <v>-818.5</v>
      </c>
      <c r="O217" s="74">
        <f>Rates!$L$14</f>
        <v>-0.81850000000000001</v>
      </c>
      <c r="P217" s="2">
        <f>O217*P194</f>
        <v>-818.5</v>
      </c>
      <c r="Q217" s="48"/>
      <c r="R217" s="37">
        <f>Rates!$D$14</f>
        <v>-0.81850000000000001</v>
      </c>
      <c r="S217" s="32">
        <f>R217*S194</f>
        <v>-818.5</v>
      </c>
      <c r="T217" s="74">
        <f>Rates!$L$14</f>
        <v>-0.81850000000000001</v>
      </c>
      <c r="U217" s="2">
        <f>T217*U194</f>
        <v>-818.5</v>
      </c>
      <c r="V217" s="48"/>
    </row>
    <row r="218" spans="1:22" x14ac:dyDescent="0.25">
      <c r="A218" s="102">
        <f t="shared" si="30"/>
        <v>26</v>
      </c>
      <c r="B218" s="103" t="s">
        <v>23</v>
      </c>
      <c r="C218" s="86"/>
      <c r="D218" s="56">
        <f>SUM(D204:D217)</f>
        <v>5478.7002663115782</v>
      </c>
      <c r="E218" s="70"/>
      <c r="F218" s="55">
        <f>SUM(F204:F217)</f>
        <v>5304.650266311578</v>
      </c>
      <c r="G218" s="87">
        <f>F218-D218</f>
        <v>-174.05000000000018</v>
      </c>
      <c r="H218" s="86"/>
      <c r="I218" s="56">
        <f>SUM(I204:I217)</f>
        <v>5478.7002663115782</v>
      </c>
      <c r="J218" s="70"/>
      <c r="K218" s="55">
        <f>SUM(K204:K217)</f>
        <v>5304.650266311578</v>
      </c>
      <c r="L218" s="87">
        <f>K218-I218</f>
        <v>-174.05000000000018</v>
      </c>
      <c r="M218" s="86"/>
      <c r="N218" s="56">
        <f>SUM(N204:N217)</f>
        <v>5478.7002663115782</v>
      </c>
      <c r="O218" s="70"/>
      <c r="P218" s="55">
        <f>SUM(P204:P217)</f>
        <v>5304.650266311578</v>
      </c>
      <c r="Q218" s="87">
        <f>P218-N218</f>
        <v>-174.05000000000018</v>
      </c>
      <c r="R218" s="86"/>
      <c r="S218" s="56">
        <f>SUM(S204:S217)</f>
        <v>8028.0002663115793</v>
      </c>
      <c r="T218" s="70"/>
      <c r="U218" s="55">
        <f>SUM(U204:U217)</f>
        <v>5304.650266311578</v>
      </c>
      <c r="V218" s="87">
        <f>U218-S218</f>
        <v>-2723.3500000000013</v>
      </c>
    </row>
    <row r="219" spans="1:22" x14ac:dyDescent="0.25">
      <c r="A219" s="104">
        <f t="shared" si="30"/>
        <v>27</v>
      </c>
      <c r="B219" s="105" t="s">
        <v>88</v>
      </c>
      <c r="C219" s="88"/>
      <c r="D219" s="80"/>
      <c r="E219" s="71"/>
      <c r="F219" s="57"/>
      <c r="G219" s="89">
        <f>G218/D218</f>
        <v>-3.1768483680377671E-2</v>
      </c>
      <c r="H219" s="88"/>
      <c r="I219" s="80"/>
      <c r="J219" s="71"/>
      <c r="K219" s="57"/>
      <c r="L219" s="89">
        <f>L218/I218</f>
        <v>-3.1768483680377671E-2</v>
      </c>
      <c r="M219" s="88"/>
      <c r="N219" s="80"/>
      <c r="O219" s="71"/>
      <c r="P219" s="57"/>
      <c r="Q219" s="89">
        <f>Q218/N218</f>
        <v>-3.1768483680377671E-2</v>
      </c>
      <c r="R219" s="88"/>
      <c r="S219" s="80"/>
      <c r="T219" s="71"/>
      <c r="U219" s="57"/>
      <c r="V219" s="89">
        <f>V218/S218</f>
        <v>-0.33923142870686895</v>
      </c>
    </row>
    <row r="220" spans="1:22" x14ac:dyDescent="0.25">
      <c r="A220" s="106">
        <f t="shared" si="30"/>
        <v>28</v>
      </c>
      <c r="B220" s="91" t="s">
        <v>26</v>
      </c>
      <c r="C220" s="90"/>
      <c r="D220" s="81"/>
      <c r="E220" s="72"/>
      <c r="F220" s="54"/>
      <c r="G220" s="91"/>
      <c r="H220" s="90"/>
      <c r="I220" s="81"/>
      <c r="J220" s="72"/>
      <c r="K220" s="54"/>
      <c r="L220" s="91"/>
      <c r="M220" s="90"/>
      <c r="N220" s="81"/>
      <c r="O220" s="72"/>
      <c r="P220" s="54"/>
      <c r="Q220" s="91"/>
      <c r="R220" s="90"/>
      <c r="S220" s="81"/>
      <c r="T220" s="72"/>
      <c r="U220" s="54"/>
      <c r="V220" s="91"/>
    </row>
    <row r="221" spans="1:22" x14ac:dyDescent="0.25">
      <c r="A221" s="99">
        <f t="shared" si="30"/>
        <v>29</v>
      </c>
      <c r="B221" s="48" t="s">
        <v>58</v>
      </c>
      <c r="C221" s="37">
        <f>Rates!$D$17</f>
        <v>2.6640000000000001</v>
      </c>
      <c r="D221" s="32">
        <f>C221*D194</f>
        <v>2664</v>
      </c>
      <c r="E221" s="74">
        <f>Rates!$L$17</f>
        <v>2.6311</v>
      </c>
      <c r="F221" s="2">
        <f>E221*F194</f>
        <v>2631.1</v>
      </c>
      <c r="G221" s="48"/>
      <c r="H221" s="37">
        <f>Rates!$D$17</f>
        <v>2.6640000000000001</v>
      </c>
      <c r="I221" s="32">
        <f>H221*I194</f>
        <v>2664</v>
      </c>
      <c r="J221" s="74">
        <f>Rates!$L$17</f>
        <v>2.6311</v>
      </c>
      <c r="K221" s="2">
        <f>J221*K194</f>
        <v>2631.1</v>
      </c>
      <c r="L221" s="48"/>
      <c r="M221" s="37">
        <f>Rates!$D$17</f>
        <v>2.6640000000000001</v>
      </c>
      <c r="N221" s="32">
        <f>M221*N194</f>
        <v>2664</v>
      </c>
      <c r="O221" s="74">
        <f>Rates!$L$17</f>
        <v>2.6311</v>
      </c>
      <c r="P221" s="2">
        <f>O221*P194</f>
        <v>2631.1</v>
      </c>
      <c r="Q221" s="48"/>
      <c r="R221" s="37">
        <f>Rates!$D$17</f>
        <v>2.6640000000000001</v>
      </c>
      <c r="S221" s="32">
        <f>R221*S194</f>
        <v>2664</v>
      </c>
      <c r="T221" s="74">
        <f>Rates!$L$17</f>
        <v>2.6311</v>
      </c>
      <c r="U221" s="2">
        <f>T221*U194</f>
        <v>2631.1</v>
      </c>
      <c r="V221" s="48"/>
    </row>
    <row r="222" spans="1:22" x14ac:dyDescent="0.25">
      <c r="A222" s="99">
        <f t="shared" si="30"/>
        <v>30</v>
      </c>
      <c r="B222" s="48" t="s">
        <v>59</v>
      </c>
      <c r="C222" s="37">
        <f>Rates!$D$18</f>
        <v>1.9890000000000001</v>
      </c>
      <c r="D222" s="32">
        <f>C222*D194</f>
        <v>1989</v>
      </c>
      <c r="E222" s="74">
        <f>Rates!$L$18</f>
        <v>1.9709000000000001</v>
      </c>
      <c r="F222" s="2">
        <f>E222*F194</f>
        <v>1970.9</v>
      </c>
      <c r="G222" s="48"/>
      <c r="H222" s="37">
        <f>Rates!$D$18</f>
        <v>1.9890000000000001</v>
      </c>
      <c r="I222" s="32">
        <f>H222*I194</f>
        <v>1989</v>
      </c>
      <c r="J222" s="74">
        <f>Rates!$L$18</f>
        <v>1.9709000000000001</v>
      </c>
      <c r="K222" s="2">
        <f>J222*K194</f>
        <v>1970.9</v>
      </c>
      <c r="L222" s="48"/>
      <c r="M222" s="37">
        <f>Rates!$D$18</f>
        <v>1.9890000000000001</v>
      </c>
      <c r="N222" s="32">
        <f>M222*N194</f>
        <v>1989</v>
      </c>
      <c r="O222" s="74">
        <f>Rates!$L$18</f>
        <v>1.9709000000000001</v>
      </c>
      <c r="P222" s="2">
        <f>O222*P194</f>
        <v>1970.9</v>
      </c>
      <c r="Q222" s="48"/>
      <c r="R222" s="37">
        <f>Rates!$D$18</f>
        <v>1.9890000000000001</v>
      </c>
      <c r="S222" s="32">
        <f>R222*S194</f>
        <v>1989</v>
      </c>
      <c r="T222" s="74">
        <f>Rates!$L$18</f>
        <v>1.9709000000000001</v>
      </c>
      <c r="U222" s="2">
        <f>T222*U194</f>
        <v>1970.9</v>
      </c>
      <c r="V222" s="48"/>
    </row>
    <row r="223" spans="1:22" x14ac:dyDescent="0.25">
      <c r="A223" s="102">
        <f t="shared" si="30"/>
        <v>31</v>
      </c>
      <c r="B223" s="103" t="s">
        <v>23</v>
      </c>
      <c r="C223" s="86"/>
      <c r="D223" s="56">
        <f>SUM(D221:D222)</f>
        <v>4653</v>
      </c>
      <c r="E223" s="70"/>
      <c r="F223" s="55">
        <f>SUM(F221:F222)</f>
        <v>4602</v>
      </c>
      <c r="G223" s="87">
        <f>F223-D223</f>
        <v>-51</v>
      </c>
      <c r="H223" s="86"/>
      <c r="I223" s="56">
        <f>SUM(I221:I222)</f>
        <v>4653</v>
      </c>
      <c r="J223" s="70"/>
      <c r="K223" s="55">
        <f>SUM(K221:K222)</f>
        <v>4602</v>
      </c>
      <c r="L223" s="87">
        <f>K223-I223</f>
        <v>-51</v>
      </c>
      <c r="M223" s="86"/>
      <c r="N223" s="56">
        <f>SUM(N221:N222)</f>
        <v>4653</v>
      </c>
      <c r="O223" s="70"/>
      <c r="P223" s="55">
        <f>SUM(P221:P222)</f>
        <v>4602</v>
      </c>
      <c r="Q223" s="87">
        <f>P223-N223</f>
        <v>-51</v>
      </c>
      <c r="R223" s="86"/>
      <c r="S223" s="56">
        <f>SUM(S221:S222)</f>
        <v>4653</v>
      </c>
      <c r="T223" s="70"/>
      <c r="U223" s="55">
        <f>SUM(U221:U222)</f>
        <v>4602</v>
      </c>
      <c r="V223" s="87">
        <f>U223-S223</f>
        <v>-51</v>
      </c>
    </row>
    <row r="224" spans="1:22" x14ac:dyDescent="0.25">
      <c r="A224" s="104">
        <f t="shared" si="30"/>
        <v>32</v>
      </c>
      <c r="B224" s="105" t="s">
        <v>88</v>
      </c>
      <c r="C224" s="88"/>
      <c r="D224" s="80"/>
      <c r="E224" s="71"/>
      <c r="F224" s="57"/>
      <c r="G224" s="89">
        <f>G223/D223</f>
        <v>-1.096067053513862E-2</v>
      </c>
      <c r="H224" s="88"/>
      <c r="I224" s="80"/>
      <c r="J224" s="71"/>
      <c r="K224" s="57"/>
      <c r="L224" s="89">
        <f>L223/I223</f>
        <v>-1.096067053513862E-2</v>
      </c>
      <c r="M224" s="88"/>
      <c r="N224" s="80"/>
      <c r="O224" s="71"/>
      <c r="P224" s="57"/>
      <c r="Q224" s="89">
        <f>Q223/N223</f>
        <v>-1.096067053513862E-2</v>
      </c>
      <c r="R224" s="88"/>
      <c r="S224" s="80"/>
      <c r="T224" s="71"/>
      <c r="U224" s="57"/>
      <c r="V224" s="89">
        <f>V223/S223</f>
        <v>-1.096067053513862E-2</v>
      </c>
    </row>
    <row r="225" spans="1:22" x14ac:dyDescent="0.25">
      <c r="A225" s="106">
        <f t="shared" si="30"/>
        <v>33</v>
      </c>
      <c r="B225" s="91" t="s">
        <v>27</v>
      </c>
      <c r="C225" s="90"/>
      <c r="D225" s="81"/>
      <c r="E225" s="72"/>
      <c r="F225" s="54"/>
      <c r="G225" s="91"/>
      <c r="H225" s="90"/>
      <c r="I225" s="81"/>
      <c r="J225" s="72"/>
      <c r="K225" s="54"/>
      <c r="L225" s="91"/>
      <c r="M225" s="90"/>
      <c r="N225" s="81"/>
      <c r="O225" s="72"/>
      <c r="P225" s="54"/>
      <c r="Q225" s="91"/>
      <c r="R225" s="90"/>
      <c r="S225" s="81"/>
      <c r="T225" s="72"/>
      <c r="U225" s="54"/>
      <c r="V225" s="91"/>
    </row>
    <row r="226" spans="1:22" x14ac:dyDescent="0.25">
      <c r="A226" s="99">
        <f t="shared" si="30"/>
        <v>34</v>
      </c>
      <c r="B226" s="48" t="s">
        <v>179</v>
      </c>
      <c r="C226" s="37">
        <f>WMSR+OESP+RRRP</f>
        <v>6.0000000000000001E-3</v>
      </c>
      <c r="D226" s="32">
        <f>C226*D196</f>
        <v>2034.2399999999998</v>
      </c>
      <c r="E226" s="74">
        <f>WMSR+OESP+RRRP</f>
        <v>6.0000000000000001E-3</v>
      </c>
      <c r="F226" s="2">
        <f>E226*F196</f>
        <v>2034.2399999999998</v>
      </c>
      <c r="G226" s="48"/>
      <c r="H226" s="37">
        <f>WMSR+OESP+RRRP</f>
        <v>6.0000000000000001E-3</v>
      </c>
      <c r="I226" s="32">
        <f>H226*I196</f>
        <v>2034.2399999999998</v>
      </c>
      <c r="J226" s="74">
        <f>WMSR+OESP+RRRP</f>
        <v>6.0000000000000001E-3</v>
      </c>
      <c r="K226" s="2">
        <f>J226*K196</f>
        <v>2034.2399999999998</v>
      </c>
      <c r="L226" s="48"/>
      <c r="M226" s="37">
        <f>WMSR+OESP+RRRP</f>
        <v>6.0000000000000001E-3</v>
      </c>
      <c r="N226" s="32">
        <f>M226*N196</f>
        <v>2034.2399999999998</v>
      </c>
      <c r="O226" s="74">
        <f>WMSR+OESP+RRRP</f>
        <v>6.0000000000000001E-3</v>
      </c>
      <c r="P226" s="2">
        <f>O226*P196</f>
        <v>2034.2399999999998</v>
      </c>
      <c r="Q226" s="48"/>
      <c r="R226" s="37">
        <f>WMSR+OESP+RRRP</f>
        <v>6.0000000000000001E-3</v>
      </c>
      <c r="S226" s="32">
        <f>R226*S196</f>
        <v>2034.2399999999998</v>
      </c>
      <c r="T226" s="74">
        <f>WMSR+OESP+RRRP</f>
        <v>6.0000000000000001E-3</v>
      </c>
      <c r="U226" s="2">
        <f>T226*U196</f>
        <v>2034.2399999999998</v>
      </c>
      <c r="V226" s="48"/>
    </row>
    <row r="227" spans="1:22" x14ac:dyDescent="0.25">
      <c r="A227" s="99">
        <f t="shared" si="30"/>
        <v>35</v>
      </c>
      <c r="B227" s="48" t="s">
        <v>57</v>
      </c>
      <c r="C227" s="37">
        <f>SSS</f>
        <v>0.25</v>
      </c>
      <c r="D227" s="32">
        <f>C227</f>
        <v>0.25</v>
      </c>
      <c r="E227" s="74">
        <f>SSS</f>
        <v>0.25</v>
      </c>
      <c r="F227" s="2">
        <f>E227</f>
        <v>0.25</v>
      </c>
      <c r="G227" s="48"/>
      <c r="H227" s="37">
        <f>SSS</f>
        <v>0.25</v>
      </c>
      <c r="I227" s="32">
        <f>H227</f>
        <v>0.25</v>
      </c>
      <c r="J227" s="74">
        <f>SSS</f>
        <v>0.25</v>
      </c>
      <c r="K227" s="2">
        <f>J227</f>
        <v>0.25</v>
      </c>
      <c r="L227" s="48"/>
      <c r="M227" s="37">
        <f>SSS</f>
        <v>0.25</v>
      </c>
      <c r="N227" s="32">
        <f>M227</f>
        <v>0.25</v>
      </c>
      <c r="O227" s="74">
        <f>SSS</f>
        <v>0.25</v>
      </c>
      <c r="P227" s="2">
        <f>O227</f>
        <v>0.25</v>
      </c>
      <c r="Q227" s="48"/>
      <c r="R227" s="37">
        <f>SSS</f>
        <v>0.25</v>
      </c>
      <c r="S227" s="32">
        <f>R227</f>
        <v>0.25</v>
      </c>
      <c r="T227" s="74">
        <f>SSS</f>
        <v>0.25</v>
      </c>
      <c r="U227" s="2">
        <f>T227</f>
        <v>0.25</v>
      </c>
      <c r="V227" s="48"/>
    </row>
    <row r="228" spans="1:22" x14ac:dyDescent="0.25">
      <c r="A228" s="99">
        <f t="shared" si="30"/>
        <v>36</v>
      </c>
      <c r="B228" s="48" t="s">
        <v>9</v>
      </c>
      <c r="C228" s="37">
        <v>7.0000000000000001E-3</v>
      </c>
      <c r="D228" s="32">
        <f>C228*D193</f>
        <v>2275</v>
      </c>
      <c r="E228" s="74">
        <v>7.0000000000000001E-3</v>
      </c>
      <c r="F228" s="2">
        <f>E228*F193</f>
        <v>2275</v>
      </c>
      <c r="G228" s="48"/>
      <c r="H228" s="37">
        <v>7.0000000000000001E-3</v>
      </c>
      <c r="I228" s="32">
        <f>H228*I193</f>
        <v>2275</v>
      </c>
      <c r="J228" s="74">
        <v>7.0000000000000001E-3</v>
      </c>
      <c r="K228" s="2">
        <f>J228*K193</f>
        <v>2275</v>
      </c>
      <c r="L228" s="48"/>
      <c r="M228" s="37">
        <v>7.0000000000000001E-3</v>
      </c>
      <c r="N228" s="32">
        <f>M228*N193</f>
        <v>2275</v>
      </c>
      <c r="O228" s="74">
        <v>7.0000000000000001E-3</v>
      </c>
      <c r="P228" s="2">
        <f>O228*P193</f>
        <v>2275</v>
      </c>
      <c r="Q228" s="48"/>
      <c r="R228" s="37">
        <v>7.0000000000000001E-3</v>
      </c>
      <c r="S228" s="32">
        <f>R228*S193</f>
        <v>2275</v>
      </c>
      <c r="T228" s="74">
        <v>7.0000000000000001E-3</v>
      </c>
      <c r="U228" s="2">
        <f>T228*U193</f>
        <v>2275</v>
      </c>
      <c r="V228" s="48"/>
    </row>
    <row r="229" spans="1:22" x14ac:dyDescent="0.25">
      <c r="A229" s="102">
        <f t="shared" si="30"/>
        <v>37</v>
      </c>
      <c r="B229" s="103" t="s">
        <v>10</v>
      </c>
      <c r="C229" s="86"/>
      <c r="D229" s="56">
        <f>SUM(D226:D228)</f>
        <v>4309.49</v>
      </c>
      <c r="E229" s="70"/>
      <c r="F229" s="55">
        <f>SUM(F226:F228)</f>
        <v>4309.49</v>
      </c>
      <c r="G229" s="87">
        <f>F229-D229</f>
        <v>0</v>
      </c>
      <c r="H229" s="86"/>
      <c r="I229" s="56">
        <f>SUM(I226:I228)</f>
        <v>4309.49</v>
      </c>
      <c r="J229" s="70"/>
      <c r="K229" s="55">
        <f>SUM(K226:K228)</f>
        <v>4309.49</v>
      </c>
      <c r="L229" s="87">
        <f>K229-I229</f>
        <v>0</v>
      </c>
      <c r="M229" s="86"/>
      <c r="N229" s="56">
        <f>SUM(N226:N228)</f>
        <v>4309.49</v>
      </c>
      <c r="O229" s="70"/>
      <c r="P229" s="55">
        <f>SUM(P226:P228)</f>
        <v>4309.49</v>
      </c>
      <c r="Q229" s="87">
        <f>P229-N229</f>
        <v>0</v>
      </c>
      <c r="R229" s="86"/>
      <c r="S229" s="56">
        <f>SUM(S226:S228)</f>
        <v>4309.49</v>
      </c>
      <c r="T229" s="70"/>
      <c r="U229" s="55">
        <f>SUM(U226:U228)</f>
        <v>4309.49</v>
      </c>
      <c r="V229" s="87">
        <f>U229-S229</f>
        <v>0</v>
      </c>
    </row>
    <row r="230" spans="1:22" x14ac:dyDescent="0.25">
      <c r="A230" s="104">
        <f t="shared" si="30"/>
        <v>38</v>
      </c>
      <c r="B230" s="105" t="s">
        <v>88</v>
      </c>
      <c r="C230" s="88"/>
      <c r="D230" s="80"/>
      <c r="E230" s="71"/>
      <c r="F230" s="57"/>
      <c r="G230" s="89">
        <f>G229/D229</f>
        <v>0</v>
      </c>
      <c r="H230" s="88"/>
      <c r="I230" s="80"/>
      <c r="J230" s="71"/>
      <c r="K230" s="57"/>
      <c r="L230" s="89">
        <f>L229/I229</f>
        <v>0</v>
      </c>
      <c r="M230" s="88"/>
      <c r="N230" s="80"/>
      <c r="O230" s="71"/>
      <c r="P230" s="57"/>
      <c r="Q230" s="89">
        <f>Q229/N229</f>
        <v>0</v>
      </c>
      <c r="R230" s="88"/>
      <c r="S230" s="80"/>
      <c r="T230" s="71"/>
      <c r="U230" s="57"/>
      <c r="V230" s="89">
        <f>V229/S229</f>
        <v>0</v>
      </c>
    </row>
    <row r="231" spans="1:22" x14ac:dyDescent="0.25">
      <c r="A231" s="124">
        <f t="shared" si="30"/>
        <v>39</v>
      </c>
      <c r="B231" s="125" t="s">
        <v>98</v>
      </c>
      <c r="C231" s="337"/>
      <c r="D231" s="127">
        <f>D201+D218+D223+D229</f>
        <v>50642.122356857515</v>
      </c>
      <c r="E231" s="338"/>
      <c r="F231" s="53">
        <f>F201+F218+F223+F229</f>
        <v>50417.072356857512</v>
      </c>
      <c r="G231" s="345">
        <f>F231-D231</f>
        <v>-225.05000000000291</v>
      </c>
      <c r="H231" s="337"/>
      <c r="I231" s="127">
        <f>I201+I218+I223+I229</f>
        <v>50642.122356857515</v>
      </c>
      <c r="J231" s="338"/>
      <c r="K231" s="53">
        <f>K201+K218+K223+K229</f>
        <v>50417.072356857512</v>
      </c>
      <c r="L231" s="345">
        <f>K231-I231</f>
        <v>-225.05000000000291</v>
      </c>
      <c r="M231" s="337"/>
      <c r="N231" s="127">
        <f>N201+N218+N223+N229</f>
        <v>50642.122356857515</v>
      </c>
      <c r="O231" s="338"/>
      <c r="P231" s="53">
        <f>P201+P218+P223+P229</f>
        <v>50417.072356857512</v>
      </c>
      <c r="Q231" s="345">
        <f>P231-N231</f>
        <v>-225.05000000000291</v>
      </c>
      <c r="R231" s="337"/>
      <c r="S231" s="127">
        <f>S201+S218+S223+S229</f>
        <v>53191.422356857518</v>
      </c>
      <c r="T231" s="338"/>
      <c r="U231" s="53">
        <f>U201+U218+U223+U229</f>
        <v>50417.072356857512</v>
      </c>
      <c r="V231" s="345">
        <f>U231-S231</f>
        <v>-2774.3500000000058</v>
      </c>
    </row>
    <row r="232" spans="1:22" x14ac:dyDescent="0.25">
      <c r="A232" s="339">
        <f>A231+1</f>
        <v>40</v>
      </c>
      <c r="B232" s="340" t="s">
        <v>88</v>
      </c>
      <c r="C232" s="341"/>
      <c r="D232" s="342"/>
      <c r="E232" s="343"/>
      <c r="F232" s="344"/>
      <c r="G232" s="346">
        <f>G231/D231</f>
        <v>-4.4439290757633228E-3</v>
      </c>
      <c r="H232" s="341"/>
      <c r="I232" s="342"/>
      <c r="J232" s="343"/>
      <c r="K232" s="344"/>
      <c r="L232" s="346">
        <f>L231/I231</f>
        <v>-4.4439290757633228E-3</v>
      </c>
      <c r="M232" s="341"/>
      <c r="N232" s="342"/>
      <c r="O232" s="343"/>
      <c r="P232" s="344"/>
      <c r="Q232" s="346">
        <f>Q231/N231</f>
        <v>-4.4439290757633228E-3</v>
      </c>
      <c r="R232" s="341"/>
      <c r="S232" s="342"/>
      <c r="T232" s="343"/>
      <c r="U232" s="344"/>
      <c r="V232" s="346">
        <f>V231/S231</f>
        <v>-5.2157845702773022E-2</v>
      </c>
    </row>
    <row r="233" spans="1:22" x14ac:dyDescent="0.25">
      <c r="A233" s="108">
        <f>A232+1</f>
        <v>41</v>
      </c>
      <c r="B233" s="94" t="s">
        <v>11</v>
      </c>
      <c r="C233" s="50"/>
      <c r="D233" s="33">
        <f>D231*0.13</f>
        <v>6583.4759063914771</v>
      </c>
      <c r="E233" s="76"/>
      <c r="F233" s="59">
        <f>F231*0.13</f>
        <v>6554.2194063914767</v>
      </c>
      <c r="G233" s="94"/>
      <c r="H233" s="50"/>
      <c r="I233" s="33">
        <f>I231*0.13</f>
        <v>6583.4759063914771</v>
      </c>
      <c r="J233" s="76"/>
      <c r="K233" s="59">
        <f>K231*0.13</f>
        <v>6554.2194063914767</v>
      </c>
      <c r="L233" s="94"/>
      <c r="M233" s="50"/>
      <c r="N233" s="33">
        <f>N231*0.13</f>
        <v>6583.4759063914771</v>
      </c>
      <c r="O233" s="76"/>
      <c r="P233" s="59">
        <f>P231*0.13</f>
        <v>6554.2194063914767</v>
      </c>
      <c r="Q233" s="94"/>
      <c r="R233" s="50"/>
      <c r="S233" s="33">
        <f>S231*0.13</f>
        <v>6914.8849063914777</v>
      </c>
      <c r="T233" s="76"/>
      <c r="U233" s="59">
        <f>U231*0.13</f>
        <v>6554.2194063914767</v>
      </c>
      <c r="V233" s="94"/>
    </row>
    <row r="234" spans="1:22" x14ac:dyDescent="0.25">
      <c r="A234" s="109">
        <f t="shared" si="30"/>
        <v>42</v>
      </c>
      <c r="B234" s="110" t="s">
        <v>13</v>
      </c>
      <c r="C234" s="95"/>
      <c r="D234" s="64">
        <f>SUM(D231:D233)</f>
        <v>57225.59826324899</v>
      </c>
      <c r="E234" s="78"/>
      <c r="F234" s="63">
        <f>SUM(F231:F233)</f>
        <v>56971.291763248992</v>
      </c>
      <c r="G234" s="96">
        <f>F234-D234</f>
        <v>-254.30649999999878</v>
      </c>
      <c r="H234" s="95"/>
      <c r="I234" s="64">
        <f>SUM(I231:I233)</f>
        <v>57225.59826324899</v>
      </c>
      <c r="J234" s="78"/>
      <c r="K234" s="63">
        <f>SUM(K231:K233)</f>
        <v>56971.291763248992</v>
      </c>
      <c r="L234" s="96">
        <f>K234-I234</f>
        <v>-254.30649999999878</v>
      </c>
      <c r="M234" s="95"/>
      <c r="N234" s="64">
        <f>SUM(N231:N233)</f>
        <v>57225.59826324899</v>
      </c>
      <c r="O234" s="78"/>
      <c r="P234" s="63">
        <f>SUM(P231:P233)</f>
        <v>56971.291763248992</v>
      </c>
      <c r="Q234" s="96">
        <f>P234-N234</f>
        <v>-254.30649999999878</v>
      </c>
      <c r="R234" s="95"/>
      <c r="S234" s="64">
        <f>SUM(S231:S233)</f>
        <v>60106.307263248993</v>
      </c>
      <c r="T234" s="78"/>
      <c r="U234" s="63">
        <f>SUM(U231:U233)</f>
        <v>56971.291763248992</v>
      </c>
      <c r="V234" s="96">
        <f>U234-S234</f>
        <v>-3135.0155000000013</v>
      </c>
    </row>
    <row r="235" spans="1:22" x14ac:dyDescent="0.25">
      <c r="A235" s="111">
        <f t="shared" si="30"/>
        <v>43</v>
      </c>
      <c r="B235" s="112" t="s">
        <v>88</v>
      </c>
      <c r="C235" s="97"/>
      <c r="D235" s="83"/>
      <c r="E235" s="79"/>
      <c r="F235" s="65"/>
      <c r="G235" s="98">
        <f>G234/D234</f>
        <v>-4.4439290757632439E-3</v>
      </c>
      <c r="H235" s="97"/>
      <c r="I235" s="83"/>
      <c r="J235" s="79"/>
      <c r="K235" s="65"/>
      <c r="L235" s="98">
        <f>L234/I234</f>
        <v>-4.4439290757632439E-3</v>
      </c>
      <c r="M235" s="97"/>
      <c r="N235" s="83"/>
      <c r="O235" s="79"/>
      <c r="P235" s="65"/>
      <c r="Q235" s="98">
        <f>Q234/N234</f>
        <v>-4.4439290757632439E-3</v>
      </c>
      <c r="R235" s="97"/>
      <c r="S235" s="83"/>
      <c r="T235" s="79"/>
      <c r="U235" s="65"/>
      <c r="V235" s="98">
        <f>V234/S234</f>
        <v>-5.2157845702772938E-2</v>
      </c>
    </row>
    <row r="236" spans="1:22" x14ac:dyDescent="0.25">
      <c r="A236" s="151">
        <f t="shared" si="30"/>
        <v>44</v>
      </c>
      <c r="B236" s="152" t="s">
        <v>14</v>
      </c>
      <c r="C236" s="153"/>
      <c r="D236" s="154"/>
      <c r="E236" s="155"/>
      <c r="F236" s="156"/>
      <c r="G236" s="152"/>
      <c r="H236" s="153"/>
      <c r="I236" s="154"/>
      <c r="J236" s="155"/>
      <c r="K236" s="156"/>
      <c r="L236" s="152"/>
      <c r="M236" s="153"/>
      <c r="N236" s="154"/>
      <c r="O236" s="155"/>
      <c r="P236" s="156"/>
      <c r="Q236" s="152"/>
      <c r="R236" s="153"/>
      <c r="S236" s="154"/>
      <c r="T236" s="155"/>
      <c r="U236" s="156"/>
      <c r="V236" s="152"/>
    </row>
    <row r="237" spans="1:22" x14ac:dyDescent="0.25">
      <c r="A237" s="108">
        <f t="shared" si="30"/>
        <v>45</v>
      </c>
      <c r="B237" s="94" t="s">
        <v>97</v>
      </c>
      <c r="C237" s="162">
        <v>0</v>
      </c>
      <c r="D237" s="33">
        <f>C237*D194</f>
        <v>0</v>
      </c>
      <c r="E237" s="163">
        <v>0</v>
      </c>
      <c r="F237" s="59">
        <f>E237*F194</f>
        <v>0</v>
      </c>
      <c r="G237" s="94"/>
      <c r="H237" s="162">
        <v>0</v>
      </c>
      <c r="I237" s="33">
        <f>H237*I194</f>
        <v>0</v>
      </c>
      <c r="J237" s="163">
        <v>0</v>
      </c>
      <c r="K237" s="59">
        <f>J237*K194</f>
        <v>0</v>
      </c>
      <c r="L237" s="94"/>
      <c r="M237" s="162">
        <v>0</v>
      </c>
      <c r="N237" s="33">
        <f>M237*N194</f>
        <v>0</v>
      </c>
      <c r="O237" s="163">
        <v>0</v>
      </c>
      <c r="P237" s="59">
        <f>O237*P194</f>
        <v>0</v>
      </c>
      <c r="Q237" s="94"/>
      <c r="R237" s="162">
        <f>Rates!$D$25</f>
        <v>1.1795</v>
      </c>
      <c r="S237" s="33">
        <f>R237*S194</f>
        <v>1179.5</v>
      </c>
      <c r="T237" s="163">
        <v>0</v>
      </c>
      <c r="U237" s="59">
        <f>T237*U194</f>
        <v>0</v>
      </c>
      <c r="V237" s="94"/>
    </row>
    <row r="238" spans="1:22" x14ac:dyDescent="0.25">
      <c r="A238" s="108">
        <f t="shared" si="30"/>
        <v>46</v>
      </c>
      <c r="B238" s="94" t="s">
        <v>164</v>
      </c>
      <c r="C238" s="162">
        <v>0</v>
      </c>
      <c r="D238" s="33">
        <f>C238*D194</f>
        <v>0</v>
      </c>
      <c r="E238" s="163">
        <v>0</v>
      </c>
      <c r="F238" s="59">
        <f>E238*F194</f>
        <v>0</v>
      </c>
      <c r="G238" s="94"/>
      <c r="H238" s="162">
        <v>0</v>
      </c>
      <c r="I238" s="33">
        <f>H238*I194</f>
        <v>0</v>
      </c>
      <c r="J238" s="163">
        <v>0</v>
      </c>
      <c r="K238" s="59">
        <f>J238*K194</f>
        <v>0</v>
      </c>
      <c r="L238" s="94"/>
      <c r="M238" s="162">
        <v>0</v>
      </c>
      <c r="N238" s="33">
        <f>M238*N194</f>
        <v>0</v>
      </c>
      <c r="O238" s="163">
        <v>0</v>
      </c>
      <c r="P238" s="59">
        <f>O238*P194</f>
        <v>0</v>
      </c>
      <c r="Q238" s="94"/>
      <c r="R238" s="162">
        <f>Rates!$D$26</f>
        <v>-0.1012</v>
      </c>
      <c r="S238" s="33">
        <f>R238*S194</f>
        <v>-101.2</v>
      </c>
      <c r="T238" s="163">
        <v>0</v>
      </c>
      <c r="U238" s="59">
        <f>T238*U194</f>
        <v>0</v>
      </c>
      <c r="V238" s="94"/>
    </row>
    <row r="239" spans="1:22" x14ac:dyDescent="0.25">
      <c r="A239" s="108">
        <f t="shared" si="30"/>
        <v>47</v>
      </c>
      <c r="B239" s="94" t="s">
        <v>169</v>
      </c>
      <c r="C239" s="37">
        <f>Rates!$D$15</f>
        <v>1.3567</v>
      </c>
      <c r="D239" s="33">
        <f>C239*D194</f>
        <v>1356.7</v>
      </c>
      <c r="E239" s="163">
        <f>Rates!$L$15</f>
        <v>0</v>
      </c>
      <c r="F239" s="59">
        <f>E239*F194</f>
        <v>0</v>
      </c>
      <c r="G239" s="48"/>
      <c r="H239" s="37">
        <f>Rates!$D$15</f>
        <v>1.3567</v>
      </c>
      <c r="I239" s="33">
        <f>H239*I194</f>
        <v>1356.7</v>
      </c>
      <c r="J239" s="163">
        <f>Rates!$L$15</f>
        <v>0</v>
      </c>
      <c r="K239" s="59">
        <f>J239*K194</f>
        <v>0</v>
      </c>
      <c r="L239" s="48"/>
      <c r="M239" s="37">
        <f>Rates!$D$15</f>
        <v>1.3567</v>
      </c>
      <c r="N239" s="33">
        <f>M239*N194</f>
        <v>1356.7</v>
      </c>
      <c r="O239" s="163">
        <f>Rates!$L$15</f>
        <v>0</v>
      </c>
      <c r="P239" s="59">
        <f>O239*P194</f>
        <v>0</v>
      </c>
      <c r="Q239" s="48"/>
      <c r="R239" s="37">
        <f>Rates!$D$15</f>
        <v>1.3567</v>
      </c>
      <c r="S239" s="33">
        <f>R239*S194</f>
        <v>1356.7</v>
      </c>
      <c r="T239" s="163">
        <f>Rates!$L$15</f>
        <v>0</v>
      </c>
      <c r="U239" s="59">
        <f>T239*U194</f>
        <v>0</v>
      </c>
      <c r="V239" s="48"/>
    </row>
    <row r="240" spans="1:22" x14ac:dyDescent="0.25">
      <c r="A240" s="289">
        <f t="shared" si="30"/>
        <v>48</v>
      </c>
      <c r="B240" s="295" t="s">
        <v>170</v>
      </c>
      <c r="C240" s="290">
        <f>Rates!$D$16</f>
        <v>0</v>
      </c>
      <c r="D240" s="305">
        <f>C240*D194</f>
        <v>0</v>
      </c>
      <c r="E240" s="163">
        <f>Rates!$L$16</f>
        <v>-1.2999999999999999E-3</v>
      </c>
      <c r="F240" s="59">
        <f>E240*F193</f>
        <v>-422.5</v>
      </c>
      <c r="G240" s="85"/>
      <c r="H240" s="290">
        <f>Rates!$D$16</f>
        <v>0</v>
      </c>
      <c r="I240" s="305">
        <f>H240*I194</f>
        <v>0</v>
      </c>
      <c r="J240" s="163">
        <f>Rates!$L$16</f>
        <v>-1.2999999999999999E-3</v>
      </c>
      <c r="K240" s="59">
        <f>J240*K193</f>
        <v>-422.5</v>
      </c>
      <c r="L240" s="85"/>
      <c r="M240" s="290">
        <f>Rates!$D$16</f>
        <v>0</v>
      </c>
      <c r="N240" s="305">
        <f>M240*N194</f>
        <v>0</v>
      </c>
      <c r="O240" s="163">
        <f>Rates!$L$16</f>
        <v>-1.2999999999999999E-3</v>
      </c>
      <c r="P240" s="59">
        <f>O240*P193</f>
        <v>-422.5</v>
      </c>
      <c r="Q240" s="85"/>
      <c r="R240" s="290">
        <f>Rates!$D$16</f>
        <v>0</v>
      </c>
      <c r="S240" s="305">
        <f>R240*S194</f>
        <v>0</v>
      </c>
      <c r="T240" s="163">
        <f>Rates!$L$16</f>
        <v>-1.2999999999999999E-3</v>
      </c>
      <c r="U240" s="59">
        <f>T240*U193</f>
        <v>-422.5</v>
      </c>
      <c r="V240" s="85"/>
    </row>
    <row r="241" spans="1:22" x14ac:dyDescent="0.25">
      <c r="A241" s="347">
        <f t="shared" si="30"/>
        <v>49</v>
      </c>
      <c r="B241" s="348" t="s">
        <v>98</v>
      </c>
      <c r="C241" s="371"/>
      <c r="D241" s="350">
        <f>D231+SUM(D237:D240)</f>
        <v>51998.822356857512</v>
      </c>
      <c r="E241" s="372"/>
      <c r="F241" s="352">
        <f>F231+SUM(F237:F240)</f>
        <v>49994.572356857512</v>
      </c>
      <c r="G241" s="363">
        <f>F241-D241</f>
        <v>-2004.25</v>
      </c>
      <c r="H241" s="371"/>
      <c r="I241" s="350">
        <f>I231+SUM(I237:I240)</f>
        <v>51998.822356857512</v>
      </c>
      <c r="J241" s="372"/>
      <c r="K241" s="352">
        <f>K231+SUM(K237:K240)</f>
        <v>49994.572356857512</v>
      </c>
      <c r="L241" s="363">
        <f>K241-I241</f>
        <v>-2004.25</v>
      </c>
      <c r="M241" s="371"/>
      <c r="N241" s="350">
        <f>N231+SUM(N237:N240)</f>
        <v>51998.822356857512</v>
      </c>
      <c r="O241" s="372"/>
      <c r="P241" s="352">
        <f>P231+SUM(P237:P240)</f>
        <v>49994.572356857512</v>
      </c>
      <c r="Q241" s="363">
        <f>P241-N241</f>
        <v>-2004.25</v>
      </c>
      <c r="R241" s="371"/>
      <c r="S241" s="350">
        <f>S231+SUM(S237:S240)</f>
        <v>55626.422356857518</v>
      </c>
      <c r="T241" s="372"/>
      <c r="U241" s="352">
        <f>U231+SUM(U237:U240)</f>
        <v>49994.572356857512</v>
      </c>
      <c r="V241" s="363">
        <f>U241-S241</f>
        <v>-5631.8500000000058</v>
      </c>
    </row>
    <row r="242" spans="1:22" x14ac:dyDescent="0.25">
      <c r="A242" s="339">
        <f>A241+1</f>
        <v>50</v>
      </c>
      <c r="B242" s="340" t="s">
        <v>88</v>
      </c>
      <c r="C242" s="341"/>
      <c r="D242" s="342"/>
      <c r="E242" s="343"/>
      <c r="F242" s="344"/>
      <c r="G242" s="346">
        <f>G241/D241</f>
        <v>-3.8544142139320642E-2</v>
      </c>
      <c r="H242" s="341"/>
      <c r="I242" s="342"/>
      <c r="J242" s="343"/>
      <c r="K242" s="344"/>
      <c r="L242" s="346">
        <f>L241/I241</f>
        <v>-3.8544142139320642E-2</v>
      </c>
      <c r="M242" s="341"/>
      <c r="N242" s="342"/>
      <c r="O242" s="343"/>
      <c r="P242" s="344"/>
      <c r="Q242" s="346">
        <f>Q241/N241</f>
        <v>-3.8544142139320642E-2</v>
      </c>
      <c r="R242" s="341"/>
      <c r="S242" s="342"/>
      <c r="T242" s="343"/>
      <c r="U242" s="344"/>
      <c r="V242" s="346">
        <f>V241/S241</f>
        <v>-0.10124415271344019</v>
      </c>
    </row>
    <row r="243" spans="1:22" x14ac:dyDescent="0.25">
      <c r="A243" s="108">
        <f>A242+1</f>
        <v>51</v>
      </c>
      <c r="B243" s="94" t="s">
        <v>11</v>
      </c>
      <c r="C243" s="50"/>
      <c r="D243" s="33">
        <f>D241*0.13</f>
        <v>6759.8469063914772</v>
      </c>
      <c r="E243" s="76"/>
      <c r="F243" s="59">
        <f>F241*0.13</f>
        <v>6499.2944063914765</v>
      </c>
      <c r="G243" s="94"/>
      <c r="H243" s="50"/>
      <c r="I243" s="33">
        <f>I241*0.13</f>
        <v>6759.8469063914772</v>
      </c>
      <c r="J243" s="76"/>
      <c r="K243" s="59">
        <f>K241*0.13</f>
        <v>6499.2944063914765</v>
      </c>
      <c r="L243" s="94"/>
      <c r="M243" s="50"/>
      <c r="N243" s="33">
        <f>N241*0.13</f>
        <v>6759.8469063914772</v>
      </c>
      <c r="O243" s="76"/>
      <c r="P243" s="59">
        <f>P241*0.13</f>
        <v>6499.2944063914765</v>
      </c>
      <c r="Q243" s="94"/>
      <c r="R243" s="50"/>
      <c r="S243" s="33">
        <f>S241*0.13</f>
        <v>7231.4349063914779</v>
      </c>
      <c r="T243" s="76"/>
      <c r="U243" s="59">
        <f>U241*0.13</f>
        <v>6499.2944063914765</v>
      </c>
      <c r="V243" s="94"/>
    </row>
    <row r="244" spans="1:22" x14ac:dyDescent="0.25">
      <c r="A244" s="137">
        <f>A243+1</f>
        <v>52</v>
      </c>
      <c r="B244" s="138" t="s">
        <v>13</v>
      </c>
      <c r="C244" s="139"/>
      <c r="D244" s="140">
        <f>SUM(D241:D243)</f>
        <v>58758.669263248987</v>
      </c>
      <c r="E244" s="141"/>
      <c r="F244" s="142">
        <f>SUM(F241:F243)</f>
        <v>56493.866763248989</v>
      </c>
      <c r="G244" s="143">
        <f>F244-D244</f>
        <v>-2264.802499999998</v>
      </c>
      <c r="H244" s="139"/>
      <c r="I244" s="140">
        <f>SUM(I241:I243)</f>
        <v>58758.669263248987</v>
      </c>
      <c r="J244" s="141"/>
      <c r="K244" s="142">
        <f>SUM(K241:K243)</f>
        <v>56493.866763248989</v>
      </c>
      <c r="L244" s="143">
        <f>K244-I244</f>
        <v>-2264.802499999998</v>
      </c>
      <c r="M244" s="139"/>
      <c r="N244" s="140">
        <f>SUM(N241:N243)</f>
        <v>58758.669263248987</v>
      </c>
      <c r="O244" s="141"/>
      <c r="P244" s="142">
        <f>SUM(P241:P243)</f>
        <v>56493.866763248989</v>
      </c>
      <c r="Q244" s="143">
        <f>P244-N244</f>
        <v>-2264.802499999998</v>
      </c>
      <c r="R244" s="139"/>
      <c r="S244" s="140">
        <f>SUM(S241:S243)</f>
        <v>62857.857263248996</v>
      </c>
      <c r="T244" s="141"/>
      <c r="U244" s="142">
        <f>SUM(U241:U243)</f>
        <v>56493.866763248989</v>
      </c>
      <c r="V244" s="143">
        <f>U244-S244</f>
        <v>-6363.9905000000072</v>
      </c>
    </row>
    <row r="245" spans="1:22" ht="15.75" thickBot="1" x14ac:dyDescent="0.3">
      <c r="A245" s="144">
        <f t="shared" si="30"/>
        <v>53</v>
      </c>
      <c r="B245" s="145" t="s">
        <v>88</v>
      </c>
      <c r="C245" s="146"/>
      <c r="D245" s="147"/>
      <c r="E245" s="148"/>
      <c r="F245" s="149"/>
      <c r="G245" s="150">
        <f>G244/D244</f>
        <v>-3.8544142139320607E-2</v>
      </c>
      <c r="H245" s="146"/>
      <c r="I245" s="147"/>
      <c r="J245" s="148"/>
      <c r="K245" s="149"/>
      <c r="L245" s="150">
        <f>L244/I244</f>
        <v>-3.8544142139320607E-2</v>
      </c>
      <c r="M245" s="146"/>
      <c r="N245" s="147"/>
      <c r="O245" s="148"/>
      <c r="P245" s="149"/>
      <c r="Q245" s="150">
        <f>Q244/N244</f>
        <v>-3.8544142139320607E-2</v>
      </c>
      <c r="R245" s="146"/>
      <c r="S245" s="147"/>
      <c r="T245" s="148"/>
      <c r="U245" s="149"/>
      <c r="V245" s="150">
        <f>V244/S244</f>
        <v>-0.1012441527134402</v>
      </c>
    </row>
    <row r="246" spans="1:22" ht="15.75" thickBot="1" x14ac:dyDescent="0.3"/>
    <row r="247" spans="1:22" x14ac:dyDescent="0.25">
      <c r="A247" s="113">
        <f>A245+1</f>
        <v>54</v>
      </c>
      <c r="B247" s="114" t="s">
        <v>90</v>
      </c>
      <c r="C247" s="113" t="s">
        <v>2</v>
      </c>
      <c r="D247" s="158" t="s">
        <v>3</v>
      </c>
      <c r="E247" s="159" t="s">
        <v>2</v>
      </c>
      <c r="F247" s="160" t="s">
        <v>3</v>
      </c>
      <c r="G247" s="161" t="s">
        <v>78</v>
      </c>
      <c r="H247" s="113" t="s">
        <v>2</v>
      </c>
      <c r="I247" s="158" t="s">
        <v>3</v>
      </c>
      <c r="J247" s="159" t="s">
        <v>2</v>
      </c>
      <c r="K247" s="160" t="s">
        <v>3</v>
      </c>
      <c r="L247" s="161" t="s">
        <v>78</v>
      </c>
      <c r="M247" s="113" t="s">
        <v>2</v>
      </c>
      <c r="N247" s="158" t="s">
        <v>3</v>
      </c>
      <c r="O247" s="159" t="s">
        <v>2</v>
      </c>
      <c r="P247" s="160" t="s">
        <v>3</v>
      </c>
      <c r="Q247" s="161" t="s">
        <v>78</v>
      </c>
      <c r="R247" s="113" t="s">
        <v>2</v>
      </c>
      <c r="S247" s="158" t="s">
        <v>3</v>
      </c>
      <c r="T247" s="159" t="s">
        <v>2</v>
      </c>
      <c r="U247" s="160" t="s">
        <v>3</v>
      </c>
      <c r="V247" s="161" t="s">
        <v>78</v>
      </c>
    </row>
    <row r="248" spans="1:22" x14ac:dyDescent="0.25">
      <c r="A248" s="99">
        <f>A247+1</f>
        <v>55</v>
      </c>
      <c r="B248" s="48" t="s">
        <v>89</v>
      </c>
      <c r="C248" s="49"/>
      <c r="D248" s="32">
        <f>SUM(D204:D205)+D207+D208+D217+D210</f>
        <v>4134.1002663115787</v>
      </c>
      <c r="E248" s="66"/>
      <c r="F248" s="2">
        <f>SUM(F204:F205)+F207+F208+F217+F210</f>
        <v>4202.9502663115773</v>
      </c>
      <c r="G248" s="36">
        <f>F248-D248</f>
        <v>68.849999999998545</v>
      </c>
      <c r="H248" s="49"/>
      <c r="I248" s="32">
        <f>SUM(I204:I205)+I207+I208+I217+I210</f>
        <v>4134.1002663115787</v>
      </c>
      <c r="J248" s="66"/>
      <c r="K248" s="2">
        <f>SUM(K204:K205)+K207+K208+K217+K210</f>
        <v>4202.9502663115773</v>
      </c>
      <c r="L248" s="36">
        <f>K248-I248</f>
        <v>68.849999999998545</v>
      </c>
      <c r="M248" s="49"/>
      <c r="N248" s="32">
        <f>SUM(N204:N205)+N207+N208+N217+N210</f>
        <v>4134.1002663115787</v>
      </c>
      <c r="O248" s="66"/>
      <c r="P248" s="2">
        <f>SUM(P204:P205)+P207+P208+P217+P210</f>
        <v>4202.9502663115773</v>
      </c>
      <c r="Q248" s="36">
        <f>P248-N248</f>
        <v>68.849999999998545</v>
      </c>
      <c r="R248" s="49"/>
      <c r="S248" s="32">
        <f>SUM(S204:S205)+S207+S208+S217+S210</f>
        <v>4134.1002663115787</v>
      </c>
      <c r="T248" s="66"/>
      <c r="U248" s="2">
        <f>SUM(U204:U205)+U207+U208+U217+U210</f>
        <v>4202.9502663115773</v>
      </c>
      <c r="V248" s="36">
        <f>U248-S248</f>
        <v>68.849999999998545</v>
      </c>
    </row>
    <row r="249" spans="1:22" x14ac:dyDescent="0.25">
      <c r="A249" s="124">
        <f t="shared" ref="A249:A251" si="39">A248+1</f>
        <v>56</v>
      </c>
      <c r="B249" s="125" t="s">
        <v>88</v>
      </c>
      <c r="C249" s="126"/>
      <c r="D249" s="127"/>
      <c r="E249" s="128"/>
      <c r="F249" s="53"/>
      <c r="G249" s="129">
        <f>G248/SUM(D248:D251)</f>
        <v>1.2566849189278679E-2</v>
      </c>
      <c r="H249" s="126"/>
      <c r="I249" s="127"/>
      <c r="J249" s="128"/>
      <c r="K249" s="53"/>
      <c r="L249" s="129">
        <f>L248/SUM(I248:I251)</f>
        <v>1.2566849189278679E-2</v>
      </c>
      <c r="M249" s="126"/>
      <c r="N249" s="127"/>
      <c r="O249" s="128"/>
      <c r="P249" s="53"/>
      <c r="Q249" s="129">
        <f>Q248/SUM(N248:N251)</f>
        <v>1.2566849189278679E-2</v>
      </c>
      <c r="R249" s="126"/>
      <c r="S249" s="127"/>
      <c r="T249" s="128"/>
      <c r="U249" s="53"/>
      <c r="V249" s="129">
        <f>V248/SUM(S248:S251)</f>
        <v>8.5762328993582975E-3</v>
      </c>
    </row>
    <row r="250" spans="1:22" x14ac:dyDescent="0.25">
      <c r="A250" s="99">
        <f t="shared" si="39"/>
        <v>57</v>
      </c>
      <c r="B250" s="48" t="s">
        <v>91</v>
      </c>
      <c r="C250" s="49"/>
      <c r="D250" s="32">
        <f>D206+SUM(D211:D216)+D209</f>
        <v>1344.6</v>
      </c>
      <c r="E250" s="66"/>
      <c r="F250" s="2">
        <f>F206+SUM(F211:F216)+F209</f>
        <v>1101.7</v>
      </c>
      <c r="G250" s="36">
        <f>F250-D250</f>
        <v>-242.89999999999986</v>
      </c>
      <c r="H250" s="49"/>
      <c r="I250" s="32">
        <f>I206+SUM(I211:I216)+I209</f>
        <v>1344.6</v>
      </c>
      <c r="J250" s="66"/>
      <c r="K250" s="2">
        <f>K206+SUM(K211:K216)+K209</f>
        <v>1101.7</v>
      </c>
      <c r="L250" s="36">
        <f>K250-I250</f>
        <v>-242.89999999999986</v>
      </c>
      <c r="M250" s="49"/>
      <c r="N250" s="32">
        <f>N206+SUM(N211:N216)+N209</f>
        <v>1344.6</v>
      </c>
      <c r="O250" s="66"/>
      <c r="P250" s="2">
        <f>P206+SUM(P211:P216)+P209</f>
        <v>1101.7</v>
      </c>
      <c r="Q250" s="36">
        <f>P250-N250</f>
        <v>-242.89999999999986</v>
      </c>
      <c r="R250" s="49"/>
      <c r="S250" s="32">
        <f>S206+SUM(S211:S216)+S209</f>
        <v>3893.9</v>
      </c>
      <c r="T250" s="66"/>
      <c r="U250" s="2">
        <f>U206+SUM(U211:U216)+U209</f>
        <v>1101.7</v>
      </c>
      <c r="V250" s="36">
        <f>U250-S250</f>
        <v>-2792.2</v>
      </c>
    </row>
    <row r="251" spans="1:22" ht="15.75" thickBot="1" x14ac:dyDescent="0.3">
      <c r="A251" s="130">
        <f t="shared" si="39"/>
        <v>58</v>
      </c>
      <c r="B251" s="131" t="s">
        <v>88</v>
      </c>
      <c r="C251" s="132"/>
      <c r="D251" s="133"/>
      <c r="E251" s="134"/>
      <c r="F251" s="135"/>
      <c r="G251" s="136">
        <f>G250/SUM(D248:D251)</f>
        <v>-4.433533286965656E-2</v>
      </c>
      <c r="H251" s="132"/>
      <c r="I251" s="133"/>
      <c r="J251" s="134"/>
      <c r="K251" s="135"/>
      <c r="L251" s="136">
        <f>L250/SUM(I248:I251)</f>
        <v>-4.433533286965656E-2</v>
      </c>
      <c r="M251" s="132"/>
      <c r="N251" s="133"/>
      <c r="O251" s="134"/>
      <c r="P251" s="135"/>
      <c r="Q251" s="136">
        <f>Q250/SUM(N248:N251)</f>
        <v>-4.433533286965656E-2</v>
      </c>
      <c r="R251" s="132"/>
      <c r="S251" s="133"/>
      <c r="T251" s="134"/>
      <c r="U251" s="135"/>
      <c r="V251" s="136">
        <f>V250/SUM(S248:S251)</f>
        <v>-0.34780766160622723</v>
      </c>
    </row>
  </sheetData>
  <mergeCells count="40">
    <mergeCell ref="M5:N5"/>
    <mergeCell ref="O5:Q5"/>
    <mergeCell ref="R5:S5"/>
    <mergeCell ref="T5:V5"/>
    <mergeCell ref="A5:A6"/>
    <mergeCell ref="B5:B6"/>
    <mergeCell ref="C5:D5"/>
    <mergeCell ref="E5:G5"/>
    <mergeCell ref="H5:I5"/>
    <mergeCell ref="J5:L5"/>
    <mergeCell ref="A67:A68"/>
    <mergeCell ref="B67:B68"/>
    <mergeCell ref="C67:D67"/>
    <mergeCell ref="E67:G67"/>
    <mergeCell ref="H67:I67"/>
    <mergeCell ref="J67:L67"/>
    <mergeCell ref="M67:N67"/>
    <mergeCell ref="O67:Q67"/>
    <mergeCell ref="R67:S67"/>
    <mergeCell ref="T67:V67"/>
    <mergeCell ref="A129:A130"/>
    <mergeCell ref="B129:B130"/>
    <mergeCell ref="C129:D129"/>
    <mergeCell ref="E129:G129"/>
    <mergeCell ref="H129:I129"/>
    <mergeCell ref="J129:L129"/>
    <mergeCell ref="M129:N129"/>
    <mergeCell ref="O129:Q129"/>
    <mergeCell ref="R129:S129"/>
    <mergeCell ref="T129:V129"/>
    <mergeCell ref="A191:A192"/>
    <mergeCell ref="B191:B192"/>
    <mergeCell ref="C191:D191"/>
    <mergeCell ref="E191:G191"/>
    <mergeCell ref="H191:I191"/>
    <mergeCell ref="J191:L191"/>
    <mergeCell ref="M191:N191"/>
    <mergeCell ref="O191:Q191"/>
    <mergeCell ref="R191:S191"/>
    <mergeCell ref="T191:V191"/>
  </mergeCells>
  <pageMargins left="0.25" right="0.25" top="0.25" bottom="0.4" header="0.3" footer="0.3"/>
  <pageSetup scale="49" fitToHeight="0" orientation="landscape" r:id="rId1"/>
  <headerFooter>
    <oddFooter>&amp;R&amp;8&amp;P/&amp;N</oddFooter>
  </headerFooter>
  <rowBreaks count="3" manualBreakCount="3">
    <brk id="66" max="21" man="1"/>
    <brk id="128" max="21" man="1"/>
    <brk id="19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31</vt:i4>
      </vt:variant>
    </vt:vector>
  </HeadingPairs>
  <TitlesOfParts>
    <vt:vector size="45" baseType="lpstr">
      <vt:lpstr>General Input</vt:lpstr>
      <vt:lpstr>Rates</vt:lpstr>
      <vt:lpstr>From RateGen</vt:lpstr>
      <vt:lpstr>Summary</vt:lpstr>
      <vt:lpstr>Residential Summary</vt:lpstr>
      <vt:lpstr>Residential Detail</vt:lpstr>
      <vt:lpstr>GS&lt;50 Summary</vt:lpstr>
      <vt:lpstr>GS&lt;50 Detail</vt:lpstr>
      <vt:lpstr>GS&gt;50</vt:lpstr>
      <vt:lpstr>Large Use</vt:lpstr>
      <vt:lpstr>USL</vt:lpstr>
      <vt:lpstr>Sentinel</vt:lpstr>
      <vt:lpstr>Street</vt:lpstr>
      <vt:lpstr>Embedded</vt:lpstr>
      <vt:lpstr>CKH_LOSS</vt:lpstr>
      <vt:lpstr>CKH_LOSS2</vt:lpstr>
      <vt:lpstr>DUT_LOSS</vt:lpstr>
      <vt:lpstr>EPI_LOSS</vt:lpstr>
      <vt:lpstr>INFLAT</vt:lpstr>
      <vt:lpstr>IRM</vt:lpstr>
      <vt:lpstr>NEW_LOSS</vt:lpstr>
      <vt:lpstr>OESP</vt:lpstr>
      <vt:lpstr>Embedded!Print_Area</vt:lpstr>
      <vt:lpstr>'GS&lt;50 Detail'!Print_Area</vt:lpstr>
      <vt:lpstr>'GS&lt;50 Summary'!Print_Area</vt:lpstr>
      <vt:lpstr>'GS&gt;50'!Print_Area</vt:lpstr>
      <vt:lpstr>'Large Use'!Print_Area</vt:lpstr>
      <vt:lpstr>Rates!Print_Area</vt:lpstr>
      <vt:lpstr>'Residential Detail'!Print_Area</vt:lpstr>
      <vt:lpstr>'Residential Summary'!Print_Area</vt:lpstr>
      <vt:lpstr>Sentinel!Print_Area</vt:lpstr>
      <vt:lpstr>Street!Print_Area</vt:lpstr>
      <vt:lpstr>Summary!Print_Area</vt:lpstr>
      <vt:lpstr>USL!Print_Area</vt:lpstr>
      <vt:lpstr>'GS&lt;50 Detail'!Print_Titles</vt:lpstr>
      <vt:lpstr>'GS&gt;50'!Print_Titles</vt:lpstr>
      <vt:lpstr>'Residential Detail'!Print_Titles</vt:lpstr>
      <vt:lpstr>RRRP</vt:lpstr>
      <vt:lpstr>SMP_LOSS</vt:lpstr>
      <vt:lpstr>SMP_LOSS2</vt:lpstr>
      <vt:lpstr>SSS</vt:lpstr>
      <vt:lpstr>TOU_MID</vt:lpstr>
      <vt:lpstr>TOU_OFF</vt:lpstr>
      <vt:lpstr>TOU_ON</vt:lpstr>
      <vt:lpstr>WMSR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andrya.eagen</dc:creator>
  <cp:lastModifiedBy>Andrya Eagen</cp:lastModifiedBy>
  <cp:lastPrinted>2016-11-04T17:58:31Z</cp:lastPrinted>
  <dcterms:created xsi:type="dcterms:W3CDTF">2015-07-27T20:03:04Z</dcterms:created>
  <dcterms:modified xsi:type="dcterms:W3CDTF">2016-11-15T20:04:53Z</dcterms:modified>
</cp:coreProperties>
</file>